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65038B22-B7AD-4B90-9D22-75F98B11CD3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3" sheetId="3" r:id="rId2"/>
  </sheets>
  <definedNames>
    <definedName name="_xlnm.Print_Titles" localSheetId="0">Лист1!$A:$Y,Лист1!$7:$10</definedName>
    <definedName name="_xlnm.Print_Area" localSheetId="0">Лист1!$A$1:$Y$74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1" l="1"/>
  <c r="G68" i="1"/>
  <c r="E69" i="1"/>
  <c r="L49" i="1"/>
  <c r="E50" i="1"/>
  <c r="L24" i="1"/>
  <c r="C68" i="1" l="1"/>
  <c r="L50" i="1"/>
  <c r="E48" i="1"/>
  <c r="L48" i="1"/>
  <c r="C74" i="1" l="1"/>
  <c r="R57" i="1" l="1"/>
  <c r="R26" i="1"/>
  <c r="R27" i="1"/>
  <c r="K26" i="1"/>
  <c r="K27" i="1"/>
  <c r="Y27" i="1" l="1"/>
  <c r="Y26" i="1"/>
  <c r="E17" i="1"/>
  <c r="F17" i="1"/>
  <c r="G17" i="1"/>
  <c r="H17" i="1"/>
  <c r="I17" i="1"/>
  <c r="J17" i="1"/>
  <c r="L17" i="1"/>
  <c r="M17" i="1"/>
  <c r="N17" i="1"/>
  <c r="O17" i="1"/>
  <c r="P17" i="1"/>
  <c r="Q17" i="1"/>
  <c r="T19" i="1"/>
  <c r="U19" i="1"/>
  <c r="V19" i="1"/>
  <c r="W19" i="1"/>
  <c r="X19" i="1"/>
  <c r="S19" i="1"/>
  <c r="R19" i="1"/>
  <c r="K19" i="1"/>
  <c r="Y19" i="1" l="1"/>
  <c r="R48" i="1"/>
  <c r="L21" i="1"/>
  <c r="K50" i="1"/>
  <c r="D18" i="1"/>
  <c r="V57" i="1"/>
  <c r="W57" i="1"/>
  <c r="W56" i="1" s="1"/>
  <c r="X57" i="1"/>
  <c r="X56" i="1" s="1"/>
  <c r="V54" i="1"/>
  <c r="W54" i="1"/>
  <c r="X54" i="1"/>
  <c r="V53" i="1"/>
  <c r="W53" i="1"/>
  <c r="W52" i="1" s="1"/>
  <c r="X53" i="1"/>
  <c r="V50" i="1"/>
  <c r="W50" i="1"/>
  <c r="X50" i="1"/>
  <c r="V49" i="1"/>
  <c r="W49" i="1"/>
  <c r="X49" i="1"/>
  <c r="V48" i="1"/>
  <c r="W48" i="1"/>
  <c r="X48" i="1"/>
  <c r="V15" i="1"/>
  <c r="V14" i="1" s="1"/>
  <c r="W15" i="1"/>
  <c r="W14" i="1" s="1"/>
  <c r="X15" i="1"/>
  <c r="X14" i="1" s="1"/>
  <c r="V18" i="1"/>
  <c r="W18" i="1"/>
  <c r="X18" i="1"/>
  <c r="X17" i="1" s="1"/>
  <c r="S41" i="1"/>
  <c r="T41" i="1"/>
  <c r="U41" i="1"/>
  <c r="V41" i="1"/>
  <c r="W41" i="1"/>
  <c r="X41" i="1"/>
  <c r="K41" i="1"/>
  <c r="R41" i="1"/>
  <c r="Y41" i="1" s="1"/>
  <c r="S42" i="1"/>
  <c r="T42" i="1"/>
  <c r="U42" i="1"/>
  <c r="V42" i="1"/>
  <c r="W42" i="1"/>
  <c r="X42" i="1"/>
  <c r="K42" i="1"/>
  <c r="R42" i="1"/>
  <c r="S36" i="1"/>
  <c r="T36" i="1"/>
  <c r="U36" i="1"/>
  <c r="V36" i="1"/>
  <c r="W36" i="1"/>
  <c r="X36" i="1"/>
  <c r="K36" i="1"/>
  <c r="R36" i="1"/>
  <c r="Y36" i="1" s="1"/>
  <c r="S37" i="1"/>
  <c r="T37" i="1"/>
  <c r="U37" i="1"/>
  <c r="V37" i="1"/>
  <c r="W37" i="1"/>
  <c r="X37" i="1"/>
  <c r="K37" i="1"/>
  <c r="R37" i="1"/>
  <c r="S38" i="1"/>
  <c r="T38" i="1"/>
  <c r="U38" i="1"/>
  <c r="V38" i="1"/>
  <c r="W38" i="1"/>
  <c r="X38" i="1"/>
  <c r="K38" i="1"/>
  <c r="R38" i="1"/>
  <c r="S39" i="1"/>
  <c r="T39" i="1"/>
  <c r="U39" i="1"/>
  <c r="V39" i="1"/>
  <c r="W39" i="1"/>
  <c r="X39" i="1"/>
  <c r="K39" i="1"/>
  <c r="R39" i="1"/>
  <c r="Y39" i="1" s="1"/>
  <c r="S40" i="1"/>
  <c r="T40" i="1"/>
  <c r="U40" i="1"/>
  <c r="V40" i="1"/>
  <c r="W40" i="1"/>
  <c r="X40" i="1"/>
  <c r="K40" i="1"/>
  <c r="R40" i="1"/>
  <c r="Y40" i="1" s="1"/>
  <c r="S33" i="1"/>
  <c r="T33" i="1"/>
  <c r="U33" i="1"/>
  <c r="V33" i="1"/>
  <c r="W33" i="1"/>
  <c r="X33" i="1"/>
  <c r="K33" i="1"/>
  <c r="R33" i="1"/>
  <c r="Y33" i="1" s="1"/>
  <c r="R49" i="1"/>
  <c r="S34" i="1"/>
  <c r="T34" i="1"/>
  <c r="U34" i="1"/>
  <c r="V34" i="1"/>
  <c r="W34" i="1"/>
  <c r="X34" i="1"/>
  <c r="K34" i="1"/>
  <c r="R34" i="1"/>
  <c r="S35" i="1"/>
  <c r="T35" i="1"/>
  <c r="U35" i="1"/>
  <c r="V35" i="1"/>
  <c r="W35" i="1"/>
  <c r="X35" i="1"/>
  <c r="K35" i="1"/>
  <c r="R35" i="1"/>
  <c r="R32" i="1"/>
  <c r="Y32" i="1" s="1"/>
  <c r="K32" i="1"/>
  <c r="T32" i="1"/>
  <c r="T31" i="1" s="1"/>
  <c r="U32" i="1"/>
  <c r="V32" i="1"/>
  <c r="V31" i="1" s="1"/>
  <c r="W32" i="1"/>
  <c r="X32" i="1"/>
  <c r="X31" i="1" s="1"/>
  <c r="S32" i="1"/>
  <c r="V25" i="1"/>
  <c r="W25" i="1"/>
  <c r="X25" i="1"/>
  <c r="V24" i="1"/>
  <c r="W24" i="1"/>
  <c r="X24" i="1"/>
  <c r="V22" i="1"/>
  <c r="W22" i="1"/>
  <c r="X22" i="1"/>
  <c r="X21" i="1" s="1"/>
  <c r="R45" i="1"/>
  <c r="R44" i="1" s="1"/>
  <c r="E14" i="1"/>
  <c r="E12" i="1"/>
  <c r="E21" i="1"/>
  <c r="E31" i="1"/>
  <c r="E44" i="1"/>
  <c r="E47" i="1"/>
  <c r="E29" i="1" s="1"/>
  <c r="E52" i="1"/>
  <c r="E56" i="1"/>
  <c r="F14" i="1"/>
  <c r="F12" i="1"/>
  <c r="F21" i="1"/>
  <c r="F31" i="1"/>
  <c r="F44" i="1"/>
  <c r="F47" i="1"/>
  <c r="F52" i="1"/>
  <c r="F56" i="1"/>
  <c r="G14" i="1"/>
  <c r="G21" i="1"/>
  <c r="G31" i="1"/>
  <c r="G44" i="1"/>
  <c r="G47" i="1"/>
  <c r="G52" i="1"/>
  <c r="G56" i="1"/>
  <c r="H14" i="1"/>
  <c r="H12" i="1" s="1"/>
  <c r="H21" i="1"/>
  <c r="H31" i="1"/>
  <c r="H44" i="1"/>
  <c r="H47" i="1"/>
  <c r="H52" i="1"/>
  <c r="H56" i="1"/>
  <c r="I14" i="1"/>
  <c r="I21" i="1"/>
  <c r="I31" i="1"/>
  <c r="I44" i="1"/>
  <c r="I47" i="1"/>
  <c r="I52" i="1"/>
  <c r="I56" i="1"/>
  <c r="J14" i="1"/>
  <c r="J12" i="1" s="1"/>
  <c r="J21" i="1"/>
  <c r="J31" i="1"/>
  <c r="J44" i="1"/>
  <c r="J47" i="1"/>
  <c r="J52" i="1"/>
  <c r="J56" i="1"/>
  <c r="L14" i="1"/>
  <c r="L31" i="1"/>
  <c r="L44" i="1"/>
  <c r="L52" i="1"/>
  <c r="L56" i="1"/>
  <c r="M14" i="1"/>
  <c r="M21" i="1"/>
  <c r="M31" i="1"/>
  <c r="M29" i="1" s="1"/>
  <c r="M44" i="1"/>
  <c r="M47" i="1"/>
  <c r="M52" i="1"/>
  <c r="M56" i="1"/>
  <c r="N14" i="1"/>
  <c r="N12" i="1" s="1"/>
  <c r="N21" i="1"/>
  <c r="N31" i="1"/>
  <c r="N44" i="1"/>
  <c r="N47" i="1"/>
  <c r="N52" i="1"/>
  <c r="N56" i="1"/>
  <c r="O14" i="1"/>
  <c r="O12" i="1" s="1"/>
  <c r="O21" i="1"/>
  <c r="O31" i="1"/>
  <c r="O44" i="1"/>
  <c r="O47" i="1"/>
  <c r="O52" i="1"/>
  <c r="O56" i="1"/>
  <c r="P14" i="1"/>
  <c r="P12" i="1" s="1"/>
  <c r="P21" i="1"/>
  <c r="P31" i="1"/>
  <c r="P44" i="1"/>
  <c r="P47" i="1"/>
  <c r="P52" i="1"/>
  <c r="P56" i="1"/>
  <c r="Q14" i="1"/>
  <c r="Q12" i="1" s="1"/>
  <c r="Q21" i="1"/>
  <c r="Q31" i="1"/>
  <c r="Q44" i="1"/>
  <c r="Q47" i="1"/>
  <c r="Q52" i="1"/>
  <c r="Q56" i="1"/>
  <c r="K25" i="1"/>
  <c r="S15" i="1"/>
  <c r="S14" i="1" s="1"/>
  <c r="S18" i="1"/>
  <c r="S17" i="1" s="1"/>
  <c r="T15" i="1"/>
  <c r="T14" i="1" s="1"/>
  <c r="T18" i="1"/>
  <c r="T17" i="1" s="1"/>
  <c r="U15" i="1"/>
  <c r="U14" i="1" s="1"/>
  <c r="U18" i="1"/>
  <c r="U17" i="1" s="1"/>
  <c r="R54" i="1"/>
  <c r="R53" i="1"/>
  <c r="R50" i="1"/>
  <c r="R25" i="1"/>
  <c r="R22" i="1"/>
  <c r="R18" i="1"/>
  <c r="R17" i="1" s="1"/>
  <c r="R15" i="1"/>
  <c r="R14" i="1" s="1"/>
  <c r="K57" i="1"/>
  <c r="Y57" i="1" s="1"/>
  <c r="Y56" i="1" s="1"/>
  <c r="K48" i="1"/>
  <c r="K49" i="1"/>
  <c r="K54" i="1"/>
  <c r="K53" i="1"/>
  <c r="K52" i="1" s="1"/>
  <c r="K45" i="1"/>
  <c r="Y45" i="1" s="1"/>
  <c r="Y44" i="1" s="1"/>
  <c r="K24" i="1"/>
  <c r="K22" i="1"/>
  <c r="Y22" i="1" s="1"/>
  <c r="K18" i="1"/>
  <c r="K15" i="1"/>
  <c r="K14" i="1" s="1"/>
  <c r="V44" i="1"/>
  <c r="V56" i="1"/>
  <c r="W44" i="1"/>
  <c r="X44" i="1"/>
  <c r="S48" i="1"/>
  <c r="T48" i="1"/>
  <c r="U48" i="1"/>
  <c r="S49" i="1"/>
  <c r="S50" i="1"/>
  <c r="T49" i="1"/>
  <c r="T50" i="1"/>
  <c r="U49" i="1"/>
  <c r="U50" i="1"/>
  <c r="S22" i="1"/>
  <c r="S24" i="1"/>
  <c r="S25" i="1"/>
  <c r="T22" i="1"/>
  <c r="T24" i="1"/>
  <c r="T25" i="1"/>
  <c r="U22" i="1"/>
  <c r="U24" i="1"/>
  <c r="U25" i="1"/>
  <c r="U57" i="1"/>
  <c r="U56" i="1" s="1"/>
  <c r="T57" i="1"/>
  <c r="T56" i="1" s="1"/>
  <c r="S57" i="1"/>
  <c r="S56" i="1" s="1"/>
  <c r="U54" i="1"/>
  <c r="T54" i="1"/>
  <c r="S54" i="1"/>
  <c r="U53" i="1"/>
  <c r="T53" i="1"/>
  <c r="S53" i="1"/>
  <c r="U45" i="1"/>
  <c r="U44" i="1" s="1"/>
  <c r="T45" i="1"/>
  <c r="T44" i="1" s="1"/>
  <c r="S45" i="1"/>
  <c r="S44" i="1" s="1"/>
  <c r="Y15" i="1"/>
  <c r="Y14" i="1" s="1"/>
  <c r="I29" i="1"/>
  <c r="M12" i="1"/>
  <c r="L12" i="1"/>
  <c r="I12" i="1"/>
  <c r="I58" i="1" s="1"/>
  <c r="E72" i="1" s="1"/>
  <c r="U31" i="1"/>
  <c r="Y53" i="1"/>
  <c r="Q29" i="1"/>
  <c r="P29" i="1"/>
  <c r="G29" i="1"/>
  <c r="G12" i="1"/>
  <c r="K56" i="1"/>
  <c r="T47" i="1" l="1"/>
  <c r="Y49" i="1"/>
  <c r="W31" i="1"/>
  <c r="Y48" i="1"/>
  <c r="R31" i="1"/>
  <c r="Y54" i="1"/>
  <c r="Y52" i="1" s="1"/>
  <c r="R52" i="1"/>
  <c r="X52" i="1"/>
  <c r="X29" i="1" s="1"/>
  <c r="V52" i="1"/>
  <c r="L47" i="1"/>
  <c r="L29" i="1" s="1"/>
  <c r="L58" i="1" s="1"/>
  <c r="R12" i="1"/>
  <c r="J29" i="1"/>
  <c r="H29" i="1"/>
  <c r="E58" i="1"/>
  <c r="E68" i="1" s="1"/>
  <c r="Y50" i="1"/>
  <c r="T52" i="1"/>
  <c r="U47" i="1"/>
  <c r="P58" i="1"/>
  <c r="G72" i="1" s="1"/>
  <c r="O29" i="1"/>
  <c r="N29" i="1"/>
  <c r="N58" i="1" s="1"/>
  <c r="G70" i="1" s="1"/>
  <c r="M58" i="1"/>
  <c r="G69" i="1" s="1"/>
  <c r="R56" i="1"/>
  <c r="Y35" i="1"/>
  <c r="Y34" i="1"/>
  <c r="R47" i="1"/>
  <c r="K31" i="1"/>
  <c r="S31" i="1"/>
  <c r="Y38" i="1"/>
  <c r="Y37" i="1"/>
  <c r="Y42" i="1"/>
  <c r="X47" i="1"/>
  <c r="V47" i="1"/>
  <c r="J58" i="1"/>
  <c r="E73" i="1" s="1"/>
  <c r="H58" i="1"/>
  <c r="E71" i="1" s="1"/>
  <c r="O58" i="1"/>
  <c r="G71" i="1" s="1"/>
  <c r="K17" i="1"/>
  <c r="K12" i="1" s="1"/>
  <c r="Y18" i="1"/>
  <c r="Y17" i="1" s="1"/>
  <c r="T12" i="1"/>
  <c r="Y25" i="1"/>
  <c r="F29" i="1"/>
  <c r="F58" i="1" s="1"/>
  <c r="I69" i="1" s="1"/>
  <c r="K44" i="1"/>
  <c r="G58" i="1"/>
  <c r="E70" i="1" s="1"/>
  <c r="I70" i="1" s="1"/>
  <c r="Q58" i="1"/>
  <c r="G73" i="1" s="1"/>
  <c r="K47" i="1"/>
  <c r="K21" i="1"/>
  <c r="S52" i="1"/>
  <c r="U52" i="1"/>
  <c r="U29" i="1" s="1"/>
  <c r="S21" i="1"/>
  <c r="S47" i="1"/>
  <c r="R24" i="1"/>
  <c r="Y24" i="1" s="1"/>
  <c r="U12" i="1"/>
  <c r="S12" i="1"/>
  <c r="X12" i="1"/>
  <c r="X58" i="1" s="1"/>
  <c r="W47" i="1"/>
  <c r="U21" i="1"/>
  <c r="U58" i="1" s="1"/>
  <c r="W17" i="1"/>
  <c r="W12" i="1" s="1"/>
  <c r="W21" i="1"/>
  <c r="V21" i="1"/>
  <c r="V17" i="1"/>
  <c r="V12" i="1" s="1"/>
  <c r="I71" i="1"/>
  <c r="T21" i="1"/>
  <c r="I72" i="1"/>
  <c r="T29" i="1"/>
  <c r="I73" i="1"/>
  <c r="Y21" i="1" l="1"/>
  <c r="V29" i="1"/>
  <c r="V58" i="1" s="1"/>
  <c r="Y47" i="1"/>
  <c r="R29" i="1"/>
  <c r="W29" i="1"/>
  <c r="W58" i="1" s="1"/>
  <c r="I68" i="1"/>
  <c r="Y31" i="1"/>
  <c r="Y29" i="1" s="1"/>
  <c r="T58" i="1"/>
  <c r="K29" i="1"/>
  <c r="K58" i="1" s="1"/>
  <c r="R21" i="1"/>
  <c r="R58" i="1" s="1"/>
  <c r="E74" i="1"/>
  <c r="S29" i="1"/>
  <c r="S58" i="1" s="1"/>
  <c r="G74" i="1"/>
  <c r="I74" i="1" s="1"/>
  <c r="G65" i="1" s="1"/>
  <c r="Y12" i="1"/>
  <c r="Y58" i="1" l="1"/>
</calcChain>
</file>

<file path=xl/sharedStrings.xml><?xml version="1.0" encoding="utf-8"?>
<sst xmlns="http://schemas.openxmlformats.org/spreadsheetml/2006/main" count="117" uniqueCount="109">
  <si>
    <t>№ п/п</t>
  </si>
  <si>
    <t>Наименование объекта</t>
  </si>
  <si>
    <t>Сроки строи-тельства</t>
  </si>
  <si>
    <t>Ст-ть объекта</t>
  </si>
  <si>
    <t>общий объем финансирования</t>
  </si>
  <si>
    <t>областной бюджет</t>
  </si>
  <si>
    <t>местный бюджет</t>
  </si>
  <si>
    <t>всего</t>
  </si>
  <si>
    <t>1.</t>
  </si>
  <si>
    <t xml:space="preserve">Развитие инженерной инфраструктуры </t>
  </si>
  <si>
    <t>1.1.</t>
  </si>
  <si>
    <t>Строительство объектов коммунальной инфраструктуры в целях жилищного строительства</t>
  </si>
  <si>
    <t>1.1.1.</t>
  </si>
  <si>
    <t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</si>
  <si>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1.2.</t>
  </si>
  <si>
    <t xml:space="preserve"> </t>
  </si>
  <si>
    <t>1.2.1.</t>
  </si>
  <si>
    <t>Прокладка канализационного напорного коллектора от КНС 46-го лесозавода через затон Лименда</t>
  </si>
  <si>
    <t>2.</t>
  </si>
  <si>
    <t>Строительство объектов дорожной инфраструктуры в целях жилищного строительства</t>
  </si>
  <si>
    <t>2.1.</t>
  </si>
  <si>
    <t>2.2.</t>
  </si>
  <si>
    <t>Проектирование и строительство автодороги по ул. Ушинского на участке от ул. Маяковского до ул. Посадская; (протяженность 1900 м.)</t>
  </si>
  <si>
    <t>2.3.</t>
  </si>
  <si>
    <t>3.</t>
  </si>
  <si>
    <t>Строительство и реконструкция объектов социальной инфраструктуры</t>
  </si>
  <si>
    <t>3.1.</t>
  </si>
  <si>
    <t>Объекты территориального планирования</t>
  </si>
  <si>
    <t>3.1.1.</t>
  </si>
  <si>
    <t>3.1.2.</t>
  </si>
  <si>
    <t>3.1.3.</t>
  </si>
  <si>
    <t>3.2.</t>
  </si>
  <si>
    <t>Объекты физической культуры и спорта</t>
  </si>
  <si>
    <t>3.2.1.</t>
  </si>
  <si>
    <t>3.3.</t>
  </si>
  <si>
    <t>Объекты образования</t>
  </si>
  <si>
    <t>3.3.1.</t>
  </si>
  <si>
    <t>3.3.2.</t>
  </si>
  <si>
    <t>ИТОГО ПО ПРОГРАММЕ</t>
  </si>
  <si>
    <t xml:space="preserve"> - Строительство объектов с привлечением средств из Федерального бюджета:</t>
  </si>
  <si>
    <t>Год реализации</t>
  </si>
  <si>
    <t>Федеральный бюджет</t>
  </si>
  <si>
    <t>Областной бюджет</t>
  </si>
  <si>
    <t>Местный бюджет</t>
  </si>
  <si>
    <t>Всего</t>
  </si>
  <si>
    <t>ИТОГО</t>
  </si>
  <si>
    <t>3.4.</t>
  </si>
  <si>
    <t>3.4.1.</t>
  </si>
  <si>
    <t>Строительство наружного противопожарного водоснабжения</t>
  </si>
  <si>
    <t>3.4.2.</t>
  </si>
  <si>
    <t>Проектирование и устройство защитного сооружения в микрорайоне Лименда (район 46 - Лесозавода) г. Котласа</t>
  </si>
  <si>
    <t>Объекты гражданской защиты</t>
  </si>
  <si>
    <t>3.5.</t>
  </si>
  <si>
    <t>Объекты культуры</t>
  </si>
  <si>
    <t>3.5.1.</t>
  </si>
  <si>
    <t>Проектирование и строительство театра на 380 мест в г. Котласе</t>
  </si>
  <si>
    <t>Проектирование и строительство школы на 860 мест в г. Котласе (***)</t>
  </si>
  <si>
    <t>тыс.рублей</t>
  </si>
  <si>
    <t>Итого по программе с учетом привлеченных средств федерального бюджета:</t>
  </si>
  <si>
    <t>Проектирование и строительство детского сада на 220 мест в г. Котласе по ул. Кедрова, д. 19</t>
  </si>
  <si>
    <t>Проектирование и строительство крытого хоккейного корта в п. Вычегодский</t>
  </si>
  <si>
    <t>Капитальный ремонт путепровода в г. Котласе</t>
  </si>
  <si>
    <t>Проектирование и строительство здания детского сада на 280 мест в г.Котласе по пр. Мира, д. 24-а ( ** )</t>
  </si>
  <si>
    <t>2018-2025</t>
  </si>
  <si>
    <t>2014-2025</t>
  </si>
  <si>
    <t>2012-2025</t>
  </si>
  <si>
    <t>2015-2025</t>
  </si>
  <si>
    <t>2019-2025</t>
  </si>
  <si>
    <t>2016-2025</t>
  </si>
  <si>
    <t>3.1.4.</t>
  </si>
  <si>
    <t>3.1.5.</t>
  </si>
  <si>
    <t>Проект планировки территории, ограниченной улицами 7-го Съезда Советов, Мелентьева, Маяковского, Луначарского</t>
  </si>
  <si>
    <t>3.1.6.</t>
  </si>
  <si>
    <t>3.1.7.</t>
  </si>
  <si>
    <t>3.1.8.</t>
  </si>
  <si>
    <t xml:space="preserve">Инженерно-геодезические  изыскания (топографическая съемка территории городского парка) 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</si>
  <si>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</si>
  <si>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Инженерно-геодезические  изыскания (топографическая съемка территории в районе деревни Слуды)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</si>
  <si>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</si>
  <si>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3.1.9.</t>
  </si>
  <si>
    <t>3.1.10.</t>
  </si>
  <si>
    <t xml:space="preserve">Инженерно-геодезические  изыскания (топографическая съемка микрорайона Пырский) </t>
  </si>
  <si>
    <t xml:space="preserve">Инженерно-геодезические  изыскания (топографическая съемка в районе деревни Свининская ) </t>
  </si>
  <si>
    <t>3.1.11.</t>
  </si>
  <si>
    <t>Инженерно-геодезические  изыскания (топографическая съемка территории Двинопарка и пляжа по улице Виноградова)</t>
  </si>
  <si>
    <t xml:space="preserve">Инженерно-геодезические  изыскания (топографическая съемка в районе Байки ) </t>
  </si>
  <si>
    <t>Проект планировки территории и проект межевания территории восточной части рабочего поселка Вычегодский</t>
  </si>
  <si>
    <t>2020-2023</t>
  </si>
  <si>
    <t xml:space="preserve">«Котлас» «Строительство объектов инженерной и социальной инфраструктуры </t>
  </si>
  <si>
    <t>3.3.3.</t>
  </si>
  <si>
    <t>Проект планировки территории и проект межевания части 12 квартала Южного района</t>
  </si>
  <si>
    <t>Строительство  автомобильной дороги по проспекту Мира на участке от ул. Ушинского до объездной автомобильной дороги «Котлас-Коряжма, км 0-км 41».</t>
  </si>
  <si>
    <t>2019-2020</t>
  </si>
  <si>
    <t>2.2.1.</t>
  </si>
  <si>
    <t>Строительство  автомобильной дороги по проспекту Мира на участке от ул. Невского до объездной автодороги Котлас-Коряжма</t>
  </si>
  <si>
    <t>1.2.2.</t>
  </si>
  <si>
    <t>2020-2022</t>
  </si>
  <si>
    <t xml:space="preserve"> 2.5</t>
  </si>
  <si>
    <t xml:space="preserve"> 2.4</t>
  </si>
  <si>
    <t>Строительство тротуара по ул. 7 Съезда Советов от ул. Виноградова до ул. Мартемьяновская</t>
  </si>
  <si>
    <t>Строительство парковки для гостевого автотранспорта по ул. Кедрова, д. 14</t>
  </si>
  <si>
    <t>Проектирование и строительство канализационной насосной станции в Южном районе г. Котласа</t>
  </si>
  <si>
    <t>** - На строительство здания детского сада на 280 мест в г.Котласе по пр. Мира, д. 24-а привлечены из Федерального бюджета денежные средства в размере 18 479 593,97 рублей</t>
  </si>
  <si>
    <t>**** - На строительство здания детского сада на 220 мест привлечены из Федерального бюджета денежные средства в 2020 г. - 203 920 939,15 рублей.</t>
  </si>
  <si>
    <t>*** - На строительство здания школы на 860 мест в г. Котласе привлечены из Федерального бюджета денежные средства в размере 858 601,4 тыс.рублей, в том числе в 2019 г. - 91 545,8 тыс.рублей, в 2020г. - 167 166 800 рублей</t>
  </si>
  <si>
    <t>городского округа  «Котлас» на 2020 - 2025 годы»</t>
  </si>
  <si>
    <t>Развитие сетей водоснабжения и водоотведения на застроенной территории городского округа  "Котлас"</t>
  </si>
  <si>
    <t xml:space="preserve">Приложение №2 к муниципальной программе городского округа Архангельской области </t>
  </si>
  <si>
    <t>Финансирование мероприятий муниципальной программы городского округа Архангельской области "Котлас"                                                                                                                                                                                       "Строительство объектов инженерной и социальной ифраструктуры городского округа  "Котлас"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</si>
</sst>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4" fillId="0" borderId="0" xfId="0" applyFont="1"/>
    <xf numFmtId="2" fontId="1" fillId="0" borderId="0" xfId="0" applyNumberFormat="1" applyFont="1"/>
    <xf numFmtId="0" fontId="5" fillId="0" borderId="0" xfId="0" applyFont="1"/>
    <xf numFmtId="0" fontId="2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2" fillId="0" borderId="0" xfId="0" applyFont="1" applyAlignment="1">
      <alignment horizontal="right" vertical="justify"/>
    </xf>
    <xf numFmtId="0" fontId="1" fillId="2" borderId="0" xfId="0" applyFont="1" applyFill="1"/>
    <xf numFmtId="2" fontId="1" fillId="2" borderId="0" xfId="0" applyNumberFormat="1" applyFont="1" applyFill="1"/>
    <xf numFmtId="0" fontId="2" fillId="2" borderId="0" xfId="0" applyFont="1" applyFill="1"/>
    <xf numFmtId="3" fontId="5" fillId="2" borderId="0" xfId="0" applyNumberFormat="1" applyFont="1" applyFill="1" applyBorder="1"/>
    <xf numFmtId="164" fontId="5" fillId="2" borderId="0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Border="1"/>
    <xf numFmtId="0" fontId="1" fillId="2" borderId="0" xfId="0" applyFont="1" applyFill="1" applyAlignment="1">
      <alignment horizontal="right"/>
    </xf>
    <xf numFmtId="2" fontId="5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Alignment="1"/>
    <xf numFmtId="0" fontId="9" fillId="0" borderId="0" xfId="0" applyFont="1" applyAlignment="1"/>
    <xf numFmtId="164" fontId="3" fillId="2" borderId="0" xfId="0" applyNumberFormat="1" applyFont="1" applyFill="1" applyAlignment="1"/>
    <xf numFmtId="0" fontId="3" fillId="2" borderId="0" xfId="0" applyFont="1" applyFill="1" applyAlignment="1"/>
    <xf numFmtId="2" fontId="5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9"/>
  <sheetViews>
    <sheetView tabSelected="1" topLeftCell="A49" zoomScale="70" zoomScaleNormal="70" zoomScaleSheetLayoutView="40" zoomScalePageLayoutView="20" workbookViewId="0">
      <selection activeCell="H82" sqref="H82"/>
    </sheetView>
  </sheetViews>
  <sheetFormatPr defaultColWidth="9.140625" defaultRowHeight="12.75" x14ac:dyDescent="0.2"/>
  <cols>
    <col min="1" max="1" width="8.42578125" style="1" customWidth="1"/>
    <col min="2" max="2" width="51.28515625" style="71" customWidth="1"/>
    <col min="3" max="3" width="15.5703125" style="1" customWidth="1"/>
    <col min="4" max="4" width="17.7109375" style="1" customWidth="1"/>
    <col min="5" max="6" width="11.5703125" style="9" customWidth="1"/>
    <col min="7" max="10" width="7.28515625" style="9" customWidth="1"/>
    <col min="11" max="11" width="11.5703125" style="9" customWidth="1"/>
    <col min="12" max="12" width="10.140625" style="9" customWidth="1"/>
    <col min="13" max="13" width="11.5703125" style="9" customWidth="1"/>
    <col min="14" max="17" width="7.28515625" style="9" customWidth="1"/>
    <col min="18" max="20" width="11.5703125" style="9" customWidth="1"/>
    <col min="21" max="24" width="7.28515625" style="9" customWidth="1"/>
    <col min="25" max="25" width="13" style="9" customWidth="1"/>
    <col min="26" max="16384" width="9.140625" style="1"/>
  </cols>
  <sheetData>
    <row r="1" spans="1:25" x14ac:dyDescent="0.2">
      <c r="Y1" s="24" t="s">
        <v>107</v>
      </c>
    </row>
    <row r="2" spans="1:25" x14ac:dyDescent="0.2">
      <c r="Y2" s="24" t="s">
        <v>88</v>
      </c>
    </row>
    <row r="3" spans="1:25" x14ac:dyDescent="0.2">
      <c r="Y3" s="24" t="s">
        <v>105</v>
      </c>
    </row>
    <row r="4" spans="1:25" ht="35.25" customHeight="1" x14ac:dyDescent="0.2">
      <c r="A4" s="94" t="s">
        <v>108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</row>
    <row r="5" spans="1:25" x14ac:dyDescent="0.2">
      <c r="A5" s="2"/>
    </row>
    <row r="6" spans="1:25" x14ac:dyDescent="0.2">
      <c r="A6" s="3"/>
      <c r="B6" s="72"/>
      <c r="C6" s="3"/>
      <c r="D6" s="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4" customFormat="1" ht="15.75" x14ac:dyDescent="0.25">
      <c r="A7" s="111" t="s">
        <v>0</v>
      </c>
      <c r="B7" s="112" t="s">
        <v>1</v>
      </c>
      <c r="C7" s="111" t="s">
        <v>2</v>
      </c>
      <c r="D7" s="111" t="s">
        <v>3</v>
      </c>
      <c r="E7" s="116" t="s">
        <v>5</v>
      </c>
      <c r="F7" s="117"/>
      <c r="G7" s="117"/>
      <c r="H7" s="117"/>
      <c r="I7" s="117"/>
      <c r="J7" s="117"/>
      <c r="K7" s="117"/>
      <c r="L7" s="117" t="s">
        <v>6</v>
      </c>
      <c r="M7" s="117"/>
      <c r="N7" s="117"/>
      <c r="O7" s="117"/>
      <c r="P7" s="117"/>
      <c r="Q7" s="117"/>
      <c r="R7" s="120"/>
      <c r="S7" s="117" t="s">
        <v>4</v>
      </c>
      <c r="T7" s="117"/>
      <c r="U7" s="117"/>
      <c r="V7" s="117"/>
      <c r="W7" s="117"/>
      <c r="X7" s="117"/>
      <c r="Y7" s="120"/>
    </row>
    <row r="8" spans="1:25" s="4" customFormat="1" ht="15.75" x14ac:dyDescent="0.25">
      <c r="A8" s="111"/>
      <c r="B8" s="112"/>
      <c r="C8" s="111"/>
      <c r="D8" s="111"/>
      <c r="E8" s="117"/>
      <c r="F8" s="117"/>
      <c r="G8" s="117"/>
      <c r="H8" s="117"/>
      <c r="I8" s="117"/>
      <c r="J8" s="117"/>
      <c r="K8" s="120"/>
      <c r="L8" s="117"/>
      <c r="M8" s="117"/>
      <c r="N8" s="117"/>
      <c r="O8" s="117"/>
      <c r="P8" s="117"/>
      <c r="Q8" s="117"/>
      <c r="R8" s="120"/>
      <c r="S8" s="117"/>
      <c r="T8" s="117"/>
      <c r="U8" s="117"/>
      <c r="V8" s="117"/>
      <c r="W8" s="117"/>
      <c r="X8" s="117"/>
      <c r="Y8" s="120"/>
    </row>
    <row r="9" spans="1:25" s="4" customFormat="1" ht="15.75" x14ac:dyDescent="0.25">
      <c r="A9" s="25"/>
      <c r="B9" s="70"/>
      <c r="C9" s="25"/>
      <c r="D9" s="25"/>
      <c r="E9" s="28">
        <v>2020</v>
      </c>
      <c r="F9" s="28">
        <v>2021</v>
      </c>
      <c r="G9" s="28">
        <v>2022</v>
      </c>
      <c r="H9" s="28">
        <v>2023</v>
      </c>
      <c r="I9" s="28">
        <v>2024</v>
      </c>
      <c r="J9" s="28">
        <v>2025</v>
      </c>
      <c r="K9" s="28" t="s">
        <v>7</v>
      </c>
      <c r="L9" s="28">
        <v>2020</v>
      </c>
      <c r="M9" s="28">
        <v>2021</v>
      </c>
      <c r="N9" s="28">
        <v>2022</v>
      </c>
      <c r="O9" s="28">
        <v>2023</v>
      </c>
      <c r="P9" s="28">
        <v>2024</v>
      </c>
      <c r="Q9" s="28">
        <v>2025</v>
      </c>
      <c r="R9" s="28" t="s">
        <v>7</v>
      </c>
      <c r="S9" s="28">
        <v>2020</v>
      </c>
      <c r="T9" s="28">
        <v>2021</v>
      </c>
      <c r="U9" s="28">
        <v>2022</v>
      </c>
      <c r="V9" s="28">
        <v>2023</v>
      </c>
      <c r="W9" s="28">
        <v>2024</v>
      </c>
      <c r="X9" s="28">
        <v>2025</v>
      </c>
      <c r="Y9" s="28" t="s">
        <v>7</v>
      </c>
    </row>
    <row r="10" spans="1:25" s="4" customFormat="1" ht="15.75" x14ac:dyDescent="0.25">
      <c r="A10" s="25"/>
      <c r="B10" s="70"/>
      <c r="C10" s="25"/>
      <c r="D10" s="25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s="15" customFormat="1" ht="15.75" x14ac:dyDescent="0.25">
      <c r="A11" s="34" t="s">
        <v>8</v>
      </c>
      <c r="B11" s="126" t="s">
        <v>9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8"/>
    </row>
    <row r="12" spans="1:25" s="4" customFormat="1" ht="15.75" x14ac:dyDescent="0.25">
      <c r="A12" s="30"/>
      <c r="B12" s="29"/>
      <c r="C12" s="30"/>
      <c r="D12" s="36"/>
      <c r="E12" s="37">
        <f t="shared" ref="E12:J12" si="0">E14+E17</f>
        <v>0</v>
      </c>
      <c r="F12" s="37">
        <f t="shared" si="0"/>
        <v>0</v>
      </c>
      <c r="G12" s="37">
        <f t="shared" si="0"/>
        <v>0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ref="K12:Q12" si="1">K14+K17</f>
        <v>0</v>
      </c>
      <c r="L12" s="37">
        <f t="shared" si="1"/>
        <v>1434.7</v>
      </c>
      <c r="M12" s="37">
        <f t="shared" si="1"/>
        <v>1459.2</v>
      </c>
      <c r="N12" s="37">
        <f t="shared" si="1"/>
        <v>0</v>
      </c>
      <c r="O12" s="37">
        <f t="shared" si="1"/>
        <v>0</v>
      </c>
      <c r="P12" s="37">
        <f t="shared" si="1"/>
        <v>0</v>
      </c>
      <c r="Q12" s="37">
        <f t="shared" si="1"/>
        <v>0</v>
      </c>
      <c r="R12" s="37">
        <f t="shared" ref="R12:W12" si="2">R14+R17</f>
        <v>2893.9</v>
      </c>
      <c r="S12" s="37">
        <f>S14+S17</f>
        <v>1434.7</v>
      </c>
      <c r="T12" s="37">
        <f t="shared" si="2"/>
        <v>1459.2</v>
      </c>
      <c r="U12" s="37">
        <f t="shared" si="2"/>
        <v>0</v>
      </c>
      <c r="V12" s="37">
        <f t="shared" si="2"/>
        <v>0</v>
      </c>
      <c r="W12" s="37">
        <f t="shared" si="2"/>
        <v>0</v>
      </c>
      <c r="X12" s="37">
        <f>X14+X17</f>
        <v>0</v>
      </c>
      <c r="Y12" s="37">
        <f>SUM(S12:X12)</f>
        <v>2893.9</v>
      </c>
    </row>
    <row r="13" spans="1:25" s="5" customFormat="1" ht="15.75" x14ac:dyDescent="0.2">
      <c r="A13" s="25" t="s">
        <v>10</v>
      </c>
      <c r="B13" s="123" t="s">
        <v>11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5"/>
    </row>
    <row r="14" spans="1:25" s="5" customFormat="1" ht="15.75" x14ac:dyDescent="0.2">
      <c r="A14" s="25"/>
      <c r="B14" s="62"/>
      <c r="C14" s="33"/>
      <c r="D14" s="38"/>
      <c r="E14" s="27">
        <f t="shared" ref="E14:J14" si="3">SUM(E15:E15)</f>
        <v>0</v>
      </c>
      <c r="F14" s="27">
        <f t="shared" si="3"/>
        <v>0</v>
      </c>
      <c r="G14" s="27">
        <f t="shared" si="3"/>
        <v>0</v>
      </c>
      <c r="H14" s="27">
        <f t="shared" si="3"/>
        <v>0</v>
      </c>
      <c r="I14" s="27">
        <f t="shared" si="3"/>
        <v>0</v>
      </c>
      <c r="J14" s="27">
        <f t="shared" si="3"/>
        <v>0</v>
      </c>
      <c r="K14" s="27">
        <f t="shared" ref="K14:Q14" si="4">SUM(K15:K15)</f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ref="R14:X14" si="5">SUM(R15:R15)</f>
        <v>0</v>
      </c>
      <c r="S14" s="27">
        <f t="shared" si="5"/>
        <v>0</v>
      </c>
      <c r="T14" s="27">
        <f t="shared" si="5"/>
        <v>0</v>
      </c>
      <c r="U14" s="27">
        <f t="shared" si="5"/>
        <v>0</v>
      </c>
      <c r="V14" s="27">
        <f t="shared" si="5"/>
        <v>0</v>
      </c>
      <c r="W14" s="27">
        <f t="shared" si="5"/>
        <v>0</v>
      </c>
      <c r="X14" s="27">
        <f t="shared" si="5"/>
        <v>0</v>
      </c>
      <c r="Y14" s="27">
        <f>SUM(Y15:Y15)</f>
        <v>0</v>
      </c>
    </row>
    <row r="15" spans="1:25" s="5" customFormat="1" ht="75" x14ac:dyDescent="0.2">
      <c r="A15" s="25" t="s">
        <v>12</v>
      </c>
      <c r="B15" s="63" t="s">
        <v>13</v>
      </c>
      <c r="C15" s="39" t="s">
        <v>64</v>
      </c>
      <c r="D15" s="40">
        <v>46400</v>
      </c>
      <c r="E15" s="41"/>
      <c r="F15" s="41"/>
      <c r="G15" s="41"/>
      <c r="H15" s="41"/>
      <c r="I15" s="41"/>
      <c r="J15" s="41"/>
      <c r="K15" s="26">
        <f>SUM(E15:J15)</f>
        <v>0</v>
      </c>
      <c r="L15" s="41"/>
      <c r="M15" s="41"/>
      <c r="N15" s="41"/>
      <c r="O15" s="41"/>
      <c r="P15" s="41"/>
      <c r="Q15" s="41"/>
      <c r="R15" s="26">
        <f>SUM(L15:Q15)</f>
        <v>0</v>
      </c>
      <c r="S15" s="26">
        <f t="shared" ref="S15:Y15" si="6">E15+L15</f>
        <v>0</v>
      </c>
      <c r="T15" s="26">
        <f t="shared" si="6"/>
        <v>0</v>
      </c>
      <c r="U15" s="26">
        <f t="shared" si="6"/>
        <v>0</v>
      </c>
      <c r="V15" s="26">
        <f t="shared" si="6"/>
        <v>0</v>
      </c>
      <c r="W15" s="26">
        <f t="shared" si="6"/>
        <v>0</v>
      </c>
      <c r="X15" s="26">
        <f t="shared" si="6"/>
        <v>0</v>
      </c>
      <c r="Y15" s="26">
        <f t="shared" si="6"/>
        <v>0</v>
      </c>
    </row>
    <row r="16" spans="1:25" s="5" customFormat="1" ht="15.75" x14ac:dyDescent="0.2">
      <c r="A16" s="25" t="s">
        <v>14</v>
      </c>
      <c r="B16" s="113" t="s">
        <v>106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2"/>
    </row>
    <row r="17" spans="1:25" s="5" customFormat="1" ht="15.75" x14ac:dyDescent="0.2">
      <c r="A17" s="25"/>
      <c r="B17" s="64"/>
      <c r="C17" s="31" t="s">
        <v>15</v>
      </c>
      <c r="D17" s="42"/>
      <c r="E17" s="83">
        <f t="shared" ref="E17:X17" si="7">E18+E19</f>
        <v>0</v>
      </c>
      <c r="F17" s="83">
        <f t="shared" si="7"/>
        <v>0</v>
      </c>
      <c r="G17" s="83">
        <f t="shared" si="7"/>
        <v>0</v>
      </c>
      <c r="H17" s="83">
        <f t="shared" si="7"/>
        <v>0</v>
      </c>
      <c r="I17" s="83">
        <f t="shared" si="7"/>
        <v>0</v>
      </c>
      <c r="J17" s="83">
        <f t="shared" si="7"/>
        <v>0</v>
      </c>
      <c r="K17" s="83">
        <f t="shared" si="7"/>
        <v>0</v>
      </c>
      <c r="L17" s="83">
        <f t="shared" si="7"/>
        <v>1434.7</v>
      </c>
      <c r="M17" s="83">
        <f t="shared" si="7"/>
        <v>1459.2</v>
      </c>
      <c r="N17" s="83">
        <f t="shared" si="7"/>
        <v>0</v>
      </c>
      <c r="O17" s="83">
        <f t="shared" si="7"/>
        <v>0</v>
      </c>
      <c r="P17" s="83">
        <f t="shared" si="7"/>
        <v>0</v>
      </c>
      <c r="Q17" s="83">
        <f t="shared" si="7"/>
        <v>0</v>
      </c>
      <c r="R17" s="83">
        <f t="shared" si="7"/>
        <v>2893.9</v>
      </c>
      <c r="S17" s="83">
        <f t="shared" si="7"/>
        <v>1434.7</v>
      </c>
      <c r="T17" s="83">
        <f t="shared" si="7"/>
        <v>1459.2</v>
      </c>
      <c r="U17" s="83">
        <f t="shared" si="7"/>
        <v>0</v>
      </c>
      <c r="V17" s="83">
        <f t="shared" si="7"/>
        <v>0</v>
      </c>
      <c r="W17" s="83">
        <f t="shared" si="7"/>
        <v>0</v>
      </c>
      <c r="X17" s="83">
        <f t="shared" si="7"/>
        <v>0</v>
      </c>
      <c r="Y17" s="27">
        <f>Y18+Y19</f>
        <v>2893.9</v>
      </c>
    </row>
    <row r="18" spans="1:25" s="5" customFormat="1" ht="45" x14ac:dyDescent="0.2">
      <c r="A18" s="25" t="s">
        <v>16</v>
      </c>
      <c r="B18" s="63" t="s">
        <v>17</v>
      </c>
      <c r="C18" s="43" t="s">
        <v>65</v>
      </c>
      <c r="D18" s="44">
        <f>10957.57-2531.7</f>
        <v>8425.869999999999</v>
      </c>
      <c r="E18" s="26"/>
      <c r="F18" s="26"/>
      <c r="G18" s="26"/>
      <c r="H18" s="26"/>
      <c r="I18" s="26"/>
      <c r="J18" s="26"/>
      <c r="K18" s="26">
        <f>SUM(E18:J18)</f>
        <v>0</v>
      </c>
      <c r="L18" s="26"/>
      <c r="M18" s="26"/>
      <c r="N18" s="26"/>
      <c r="O18" s="26"/>
      <c r="P18" s="26"/>
      <c r="Q18" s="26"/>
      <c r="R18" s="26">
        <f>SUM(L18:Q18)</f>
        <v>0</v>
      </c>
      <c r="S18" s="26">
        <f t="shared" ref="S18:X19" si="8">E18+L18</f>
        <v>0</v>
      </c>
      <c r="T18" s="26">
        <f t="shared" si="8"/>
        <v>0</v>
      </c>
      <c r="U18" s="26">
        <f t="shared" si="8"/>
        <v>0</v>
      </c>
      <c r="V18" s="26">
        <f t="shared" si="8"/>
        <v>0</v>
      </c>
      <c r="W18" s="26">
        <f t="shared" si="8"/>
        <v>0</v>
      </c>
      <c r="X18" s="26">
        <f t="shared" si="8"/>
        <v>0</v>
      </c>
      <c r="Y18" s="26">
        <f>K18+R18</f>
        <v>0</v>
      </c>
    </row>
    <row r="19" spans="1:25" s="5" customFormat="1" ht="45" x14ac:dyDescent="0.2">
      <c r="A19" s="84" t="s">
        <v>95</v>
      </c>
      <c r="B19" s="63" t="s">
        <v>101</v>
      </c>
      <c r="C19" s="43" t="s">
        <v>96</v>
      </c>
      <c r="D19" s="44"/>
      <c r="E19" s="82"/>
      <c r="F19" s="82"/>
      <c r="G19" s="82"/>
      <c r="H19" s="82"/>
      <c r="I19" s="82"/>
      <c r="J19" s="82"/>
      <c r="K19" s="82">
        <f>SUM(E19:J19)</f>
        <v>0</v>
      </c>
      <c r="L19" s="82">
        <v>1434.7</v>
      </c>
      <c r="M19" s="82">
        <v>1459.2</v>
      </c>
      <c r="N19" s="82"/>
      <c r="O19" s="82"/>
      <c r="P19" s="82"/>
      <c r="Q19" s="82"/>
      <c r="R19" s="82">
        <f>SUM(L19:Q19)</f>
        <v>2893.9</v>
      </c>
      <c r="S19" s="82">
        <f>E19+L19</f>
        <v>1434.7</v>
      </c>
      <c r="T19" s="82">
        <f t="shared" si="8"/>
        <v>1459.2</v>
      </c>
      <c r="U19" s="82">
        <f t="shared" si="8"/>
        <v>0</v>
      </c>
      <c r="V19" s="82">
        <f t="shared" si="8"/>
        <v>0</v>
      </c>
      <c r="W19" s="82">
        <f t="shared" si="8"/>
        <v>0</v>
      </c>
      <c r="X19" s="82">
        <f t="shared" si="8"/>
        <v>0</v>
      </c>
      <c r="Y19" s="82">
        <f>K19+R19</f>
        <v>2893.9</v>
      </c>
    </row>
    <row r="20" spans="1:25" s="11" customFormat="1" ht="18" x14ac:dyDescent="0.2">
      <c r="A20" s="34" t="s">
        <v>18</v>
      </c>
      <c r="B20" s="118" t="s">
        <v>19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</row>
    <row r="21" spans="1:25" s="5" customFormat="1" ht="15.75" x14ac:dyDescent="0.2">
      <c r="A21" s="30"/>
      <c r="B21" s="29"/>
      <c r="C21" s="45"/>
      <c r="D21" s="36"/>
      <c r="E21" s="37">
        <f t="shared" ref="E21:X21" si="9">SUM(E22:E25)</f>
        <v>45000</v>
      </c>
      <c r="F21" s="37">
        <f t="shared" si="9"/>
        <v>0</v>
      </c>
      <c r="G21" s="37">
        <f t="shared" si="9"/>
        <v>0</v>
      </c>
      <c r="H21" s="37">
        <f t="shared" si="9"/>
        <v>0</v>
      </c>
      <c r="I21" s="37">
        <f t="shared" si="9"/>
        <v>0</v>
      </c>
      <c r="J21" s="37">
        <f t="shared" si="9"/>
        <v>0</v>
      </c>
      <c r="K21" s="37">
        <f t="shared" si="9"/>
        <v>45000</v>
      </c>
      <c r="L21" s="37">
        <f>SUM(L22:L27)</f>
        <v>7804.5547699999997</v>
      </c>
      <c r="M21" s="37">
        <f t="shared" si="9"/>
        <v>1905</v>
      </c>
      <c r="N21" s="37">
        <f t="shared" si="9"/>
        <v>0</v>
      </c>
      <c r="O21" s="37">
        <f t="shared" si="9"/>
        <v>0</v>
      </c>
      <c r="P21" s="37">
        <f t="shared" si="9"/>
        <v>0</v>
      </c>
      <c r="Q21" s="37">
        <f t="shared" si="9"/>
        <v>0</v>
      </c>
      <c r="R21" s="37">
        <f>SUM(R22:R27)</f>
        <v>9709.5547699999988</v>
      </c>
      <c r="S21" s="37">
        <f>SUM(S22:S27)</f>
        <v>52804.554770000002</v>
      </c>
      <c r="T21" s="37">
        <f t="shared" si="9"/>
        <v>1905</v>
      </c>
      <c r="U21" s="37">
        <f t="shared" si="9"/>
        <v>0</v>
      </c>
      <c r="V21" s="37">
        <f t="shared" si="9"/>
        <v>0</v>
      </c>
      <c r="W21" s="37">
        <f t="shared" si="9"/>
        <v>0</v>
      </c>
      <c r="X21" s="37">
        <f t="shared" si="9"/>
        <v>0</v>
      </c>
      <c r="Y21" s="37">
        <f>SUM(Y22:Y27)</f>
        <v>54709.554770000002</v>
      </c>
    </row>
    <row r="22" spans="1:25" s="5" customFormat="1" ht="60" x14ac:dyDescent="0.2">
      <c r="A22" s="25" t="s">
        <v>20</v>
      </c>
      <c r="B22" s="63" t="s">
        <v>22</v>
      </c>
      <c r="C22" s="43" t="s">
        <v>64</v>
      </c>
      <c r="D22" s="44">
        <v>127336.7</v>
      </c>
      <c r="E22" s="26"/>
      <c r="F22" s="26"/>
      <c r="G22" s="26"/>
      <c r="H22" s="26"/>
      <c r="I22" s="26"/>
      <c r="J22" s="26"/>
      <c r="K22" s="26">
        <f>SUM(E22:J22)</f>
        <v>0</v>
      </c>
      <c r="L22" s="41">
        <v>105.1</v>
      </c>
      <c r="M22" s="41"/>
      <c r="N22" s="41"/>
      <c r="O22" s="41"/>
      <c r="P22" s="41"/>
      <c r="Q22" s="41"/>
      <c r="R22" s="26">
        <f>SUM(L22:Q22)</f>
        <v>105.1</v>
      </c>
      <c r="S22" s="26">
        <f t="shared" ref="S22:U25" si="10">E22+L22</f>
        <v>105.1</v>
      </c>
      <c r="T22" s="26">
        <f t="shared" si="10"/>
        <v>0</v>
      </c>
      <c r="U22" s="26">
        <f t="shared" si="10"/>
        <v>0</v>
      </c>
      <c r="V22" s="26">
        <f t="shared" ref="V22:Y27" si="11">H22+O22</f>
        <v>0</v>
      </c>
      <c r="W22" s="26">
        <f t="shared" si="11"/>
        <v>0</v>
      </c>
      <c r="X22" s="26">
        <f t="shared" si="11"/>
        <v>0</v>
      </c>
      <c r="Y22" s="26">
        <f t="shared" si="11"/>
        <v>105.1</v>
      </c>
    </row>
    <row r="23" spans="1:25" s="5" customFormat="1" ht="45" x14ac:dyDescent="0.2">
      <c r="A23" s="80" t="s">
        <v>21</v>
      </c>
      <c r="B23" s="63" t="s">
        <v>94</v>
      </c>
      <c r="C23" s="43" t="s">
        <v>66</v>
      </c>
      <c r="D23" s="44"/>
      <c r="E23" s="81"/>
      <c r="F23" s="81"/>
      <c r="G23" s="81"/>
      <c r="H23" s="81"/>
      <c r="I23" s="81"/>
      <c r="J23" s="81"/>
      <c r="K23" s="81"/>
      <c r="L23" s="41"/>
      <c r="M23" s="41"/>
      <c r="N23" s="41"/>
      <c r="O23" s="41"/>
      <c r="P23" s="41"/>
      <c r="Q23" s="41"/>
      <c r="R23" s="81"/>
      <c r="S23" s="81"/>
      <c r="T23" s="81"/>
      <c r="U23" s="81"/>
      <c r="V23" s="81"/>
      <c r="W23" s="81"/>
      <c r="X23" s="81"/>
      <c r="Y23" s="81"/>
    </row>
    <row r="24" spans="1:25" s="5" customFormat="1" ht="69.75" customHeight="1" x14ac:dyDescent="0.2">
      <c r="A24" s="25" t="s">
        <v>93</v>
      </c>
      <c r="B24" s="63" t="s">
        <v>91</v>
      </c>
      <c r="C24" s="43" t="s">
        <v>66</v>
      </c>
      <c r="D24" s="44">
        <v>305214.09999999998</v>
      </c>
      <c r="E24" s="26">
        <v>45000</v>
      </c>
      <c r="F24" s="26"/>
      <c r="G24" s="26"/>
      <c r="H24" s="26"/>
      <c r="I24" s="26"/>
      <c r="J24" s="26"/>
      <c r="K24" s="26">
        <f>SUM(E24:J24)</f>
        <v>45000</v>
      </c>
      <c r="L24" s="26">
        <f>(1073833.72+2368421.05)/1000</f>
        <v>3442.2547699999996</v>
      </c>
      <c r="M24" s="26">
        <v>1905</v>
      </c>
      <c r="N24" s="26"/>
      <c r="O24" s="26"/>
      <c r="P24" s="26"/>
      <c r="Q24" s="26"/>
      <c r="R24" s="26">
        <f>SUM(L24:Q24)</f>
        <v>5347.2547699999996</v>
      </c>
      <c r="S24" s="26">
        <f t="shared" si="10"/>
        <v>48442.25477</v>
      </c>
      <c r="T24" s="26">
        <f t="shared" si="10"/>
        <v>1905</v>
      </c>
      <c r="U24" s="26">
        <f t="shared" si="10"/>
        <v>0</v>
      </c>
      <c r="V24" s="26">
        <f t="shared" si="11"/>
        <v>0</v>
      </c>
      <c r="W24" s="26">
        <f t="shared" si="11"/>
        <v>0</v>
      </c>
      <c r="X24" s="26">
        <f t="shared" si="11"/>
        <v>0</v>
      </c>
      <c r="Y24" s="26">
        <f t="shared" si="11"/>
        <v>50347.25477</v>
      </c>
    </row>
    <row r="25" spans="1:25" s="5" customFormat="1" ht="36" customHeight="1" x14ac:dyDescent="0.2">
      <c r="A25" s="88" t="s">
        <v>23</v>
      </c>
      <c r="B25" s="89" t="s">
        <v>61</v>
      </c>
      <c r="C25" s="90" t="s">
        <v>92</v>
      </c>
      <c r="D25" s="40">
        <v>3200</v>
      </c>
      <c r="E25" s="41"/>
      <c r="F25" s="41"/>
      <c r="G25" s="41"/>
      <c r="H25" s="41"/>
      <c r="I25" s="41"/>
      <c r="J25" s="41"/>
      <c r="K25" s="41">
        <f>SUM(E25:J25)</f>
        <v>0</v>
      </c>
      <c r="L25" s="41">
        <v>0</v>
      </c>
      <c r="M25" s="41"/>
      <c r="N25" s="41"/>
      <c r="O25" s="41"/>
      <c r="P25" s="41"/>
      <c r="Q25" s="41"/>
      <c r="R25" s="41">
        <f>SUM(L25:Q25)</f>
        <v>0</v>
      </c>
      <c r="S25" s="41">
        <f t="shared" si="10"/>
        <v>0</v>
      </c>
      <c r="T25" s="41">
        <f t="shared" si="10"/>
        <v>0</v>
      </c>
      <c r="U25" s="41">
        <f t="shared" si="10"/>
        <v>0</v>
      </c>
      <c r="V25" s="41">
        <f t="shared" si="11"/>
        <v>0</v>
      </c>
      <c r="W25" s="41">
        <f t="shared" si="11"/>
        <v>0</v>
      </c>
      <c r="X25" s="41">
        <f t="shared" si="11"/>
        <v>0</v>
      </c>
      <c r="Y25" s="41">
        <f t="shared" si="11"/>
        <v>0</v>
      </c>
    </row>
    <row r="26" spans="1:25" s="92" customFormat="1" ht="44.25" customHeight="1" x14ac:dyDescent="0.2">
      <c r="A26" s="86" t="s">
        <v>98</v>
      </c>
      <c r="B26" s="89" t="s">
        <v>99</v>
      </c>
      <c r="C26" s="43">
        <v>2020</v>
      </c>
      <c r="D26" s="40">
        <v>2738.4</v>
      </c>
      <c r="E26" s="40"/>
      <c r="F26" s="40"/>
      <c r="G26" s="40"/>
      <c r="H26" s="40"/>
      <c r="I26" s="40"/>
      <c r="J26" s="40"/>
      <c r="K26" s="40">
        <f t="shared" ref="K26:K27" si="12">SUM(E26:J26)</f>
        <v>0</v>
      </c>
      <c r="L26" s="40">
        <v>2738.4</v>
      </c>
      <c r="M26" s="40"/>
      <c r="N26" s="40"/>
      <c r="O26" s="40"/>
      <c r="P26" s="40"/>
      <c r="Q26" s="40"/>
      <c r="R26" s="40">
        <f t="shared" ref="R26:R27" si="13">SUM(L26:Q26)</f>
        <v>2738.4</v>
      </c>
      <c r="S26" s="40">
        <v>2738.4</v>
      </c>
      <c r="T26" s="40"/>
      <c r="U26" s="40"/>
      <c r="V26" s="40"/>
      <c r="W26" s="40"/>
      <c r="X26" s="40"/>
      <c r="Y26" s="40">
        <f t="shared" si="11"/>
        <v>2738.4</v>
      </c>
    </row>
    <row r="27" spans="1:25" s="92" customFormat="1" ht="36" customHeight="1" x14ac:dyDescent="0.2">
      <c r="A27" s="85" t="s">
        <v>97</v>
      </c>
      <c r="B27" s="89" t="s">
        <v>100</v>
      </c>
      <c r="C27" s="43">
        <v>2020</v>
      </c>
      <c r="D27" s="40">
        <v>1518.8</v>
      </c>
      <c r="E27" s="40"/>
      <c r="F27" s="40"/>
      <c r="G27" s="40"/>
      <c r="H27" s="40"/>
      <c r="I27" s="40"/>
      <c r="J27" s="40"/>
      <c r="K27" s="40">
        <f t="shared" si="12"/>
        <v>0</v>
      </c>
      <c r="L27" s="40">
        <v>1518.8</v>
      </c>
      <c r="M27" s="40"/>
      <c r="N27" s="40"/>
      <c r="O27" s="40"/>
      <c r="P27" s="40"/>
      <c r="Q27" s="40"/>
      <c r="R27" s="40">
        <f t="shared" si="13"/>
        <v>1518.8</v>
      </c>
      <c r="S27" s="40">
        <v>1518.8</v>
      </c>
      <c r="T27" s="40"/>
      <c r="U27" s="40"/>
      <c r="V27" s="40"/>
      <c r="W27" s="40"/>
      <c r="X27" s="40"/>
      <c r="Y27" s="40">
        <f t="shared" si="11"/>
        <v>1518.8</v>
      </c>
    </row>
    <row r="28" spans="1:25" s="11" customFormat="1" ht="15.75" x14ac:dyDescent="0.2">
      <c r="A28" s="91" t="s">
        <v>24</v>
      </c>
      <c r="B28" s="129" t="s">
        <v>25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1"/>
    </row>
    <row r="29" spans="1:25" s="5" customFormat="1" ht="15.75" x14ac:dyDescent="0.2">
      <c r="A29" s="30"/>
      <c r="B29" s="29"/>
      <c r="C29" s="45"/>
      <c r="D29" s="46"/>
      <c r="E29" s="37">
        <f t="shared" ref="E29:Y29" si="14">E31+E44+E47+E52+E56</f>
        <v>145671.82654000001</v>
      </c>
      <c r="F29" s="37">
        <f t="shared" si="14"/>
        <v>20000</v>
      </c>
      <c r="G29" s="37">
        <f t="shared" si="14"/>
        <v>0</v>
      </c>
      <c r="H29" s="37">
        <f t="shared" si="14"/>
        <v>0</v>
      </c>
      <c r="I29" s="37">
        <f t="shared" si="14"/>
        <v>0</v>
      </c>
      <c r="J29" s="37">
        <f t="shared" si="14"/>
        <v>0</v>
      </c>
      <c r="K29" s="37">
        <f t="shared" si="14"/>
        <v>165671.82654000001</v>
      </c>
      <c r="L29" s="37">
        <f>L31+L44+L47+L52+L56</f>
        <v>3365.3661900000002</v>
      </c>
      <c r="M29" s="37">
        <f t="shared" si="14"/>
        <v>1109.0999999999999</v>
      </c>
      <c r="N29" s="37">
        <f t="shared" si="14"/>
        <v>0</v>
      </c>
      <c r="O29" s="37">
        <f t="shared" si="14"/>
        <v>0</v>
      </c>
      <c r="P29" s="37">
        <f t="shared" si="14"/>
        <v>0</v>
      </c>
      <c r="Q29" s="37">
        <f t="shared" si="14"/>
        <v>0</v>
      </c>
      <c r="R29" s="37">
        <f t="shared" si="14"/>
        <v>4264.9529999999995</v>
      </c>
      <c r="S29" s="37">
        <f t="shared" si="14"/>
        <v>149037.19273000001</v>
      </c>
      <c r="T29" s="37">
        <f t="shared" si="14"/>
        <v>21109.1</v>
      </c>
      <c r="U29" s="37">
        <f t="shared" si="14"/>
        <v>0</v>
      </c>
      <c r="V29" s="37">
        <f t="shared" si="14"/>
        <v>0</v>
      </c>
      <c r="W29" s="37">
        <f t="shared" si="14"/>
        <v>0</v>
      </c>
      <c r="X29" s="37">
        <f t="shared" si="14"/>
        <v>0</v>
      </c>
      <c r="Y29" s="37">
        <f t="shared" si="14"/>
        <v>170146.29273000002</v>
      </c>
    </row>
    <row r="30" spans="1:25" s="5" customFormat="1" ht="15.75" x14ac:dyDescent="0.2">
      <c r="A30" s="25" t="s">
        <v>26</v>
      </c>
      <c r="B30" s="113" t="s">
        <v>27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5"/>
    </row>
    <row r="31" spans="1:25" s="5" customFormat="1" ht="15.75" x14ac:dyDescent="0.2">
      <c r="A31" s="25"/>
      <c r="B31" s="64"/>
      <c r="C31" s="31"/>
      <c r="D31" s="47"/>
      <c r="E31" s="27">
        <f t="shared" ref="E31:N31" si="15">SUM(E32:E39)</f>
        <v>0</v>
      </c>
      <c r="F31" s="27">
        <f t="shared" si="15"/>
        <v>0</v>
      </c>
      <c r="G31" s="27">
        <f t="shared" si="15"/>
        <v>0</v>
      </c>
      <c r="H31" s="27">
        <f t="shared" si="15"/>
        <v>0</v>
      </c>
      <c r="I31" s="27">
        <f t="shared" si="15"/>
        <v>0</v>
      </c>
      <c r="J31" s="27">
        <f t="shared" si="15"/>
        <v>0</v>
      </c>
      <c r="K31" s="27">
        <f t="shared" si="15"/>
        <v>0</v>
      </c>
      <c r="L31" s="27">
        <f t="shared" si="15"/>
        <v>250</v>
      </c>
      <c r="M31" s="27">
        <f t="shared" si="15"/>
        <v>0</v>
      </c>
      <c r="N31" s="27">
        <f t="shared" si="15"/>
        <v>0</v>
      </c>
      <c r="O31" s="27">
        <f t="shared" ref="O31:Y31" si="16">SUM(O32:O42)</f>
        <v>0</v>
      </c>
      <c r="P31" s="27">
        <f t="shared" si="16"/>
        <v>0</v>
      </c>
      <c r="Q31" s="27">
        <f t="shared" si="16"/>
        <v>0</v>
      </c>
      <c r="R31" s="27">
        <f t="shared" si="16"/>
        <v>250</v>
      </c>
      <c r="S31" s="27">
        <f t="shared" si="16"/>
        <v>250</v>
      </c>
      <c r="T31" s="27">
        <f t="shared" si="16"/>
        <v>0</v>
      </c>
      <c r="U31" s="27">
        <f t="shared" si="16"/>
        <v>0</v>
      </c>
      <c r="V31" s="27">
        <f t="shared" si="16"/>
        <v>0</v>
      </c>
      <c r="W31" s="27">
        <f t="shared" si="16"/>
        <v>0</v>
      </c>
      <c r="X31" s="27">
        <f t="shared" si="16"/>
        <v>0</v>
      </c>
      <c r="Y31" s="27">
        <f t="shared" si="16"/>
        <v>250</v>
      </c>
    </row>
    <row r="32" spans="1:25" s="16" customFormat="1" ht="45" x14ac:dyDescent="0.2">
      <c r="A32" s="32" t="s">
        <v>28</v>
      </c>
      <c r="B32" s="65" t="s">
        <v>86</v>
      </c>
      <c r="C32" s="48">
        <v>2020</v>
      </c>
      <c r="D32" s="44">
        <v>300</v>
      </c>
      <c r="E32" s="44"/>
      <c r="F32" s="44"/>
      <c r="G32" s="44"/>
      <c r="H32" s="44"/>
      <c r="I32" s="44"/>
      <c r="J32" s="44"/>
      <c r="K32" s="44">
        <f>SUM(E32:J32)</f>
        <v>0</v>
      </c>
      <c r="L32" s="44"/>
      <c r="M32" s="49"/>
      <c r="N32" s="49"/>
      <c r="O32" s="49"/>
      <c r="P32" s="49"/>
      <c r="Q32" s="49"/>
      <c r="R32" s="44">
        <f>SUM(L32:Q32)</f>
        <v>0</v>
      </c>
      <c r="S32" s="44">
        <f t="shared" ref="S32:Y32" si="17">E32+L32</f>
        <v>0</v>
      </c>
      <c r="T32" s="44">
        <f t="shared" si="17"/>
        <v>0</v>
      </c>
      <c r="U32" s="44">
        <f t="shared" si="17"/>
        <v>0</v>
      </c>
      <c r="V32" s="44">
        <f t="shared" si="17"/>
        <v>0</v>
      </c>
      <c r="W32" s="44">
        <f t="shared" si="17"/>
        <v>0</v>
      </c>
      <c r="X32" s="44">
        <f t="shared" si="17"/>
        <v>0</v>
      </c>
      <c r="Y32" s="44">
        <f t="shared" si="17"/>
        <v>0</v>
      </c>
    </row>
    <row r="33" spans="1:25" s="16" customFormat="1" ht="45" x14ac:dyDescent="0.2">
      <c r="A33" s="32" t="s">
        <v>29</v>
      </c>
      <c r="B33" s="65" t="s">
        <v>71</v>
      </c>
      <c r="C33" s="48">
        <v>2021</v>
      </c>
      <c r="D33" s="44">
        <v>500</v>
      </c>
      <c r="E33" s="44"/>
      <c r="F33" s="44"/>
      <c r="G33" s="44"/>
      <c r="H33" s="44"/>
      <c r="I33" s="44"/>
      <c r="J33" s="44"/>
      <c r="K33" s="44">
        <f t="shared" ref="K33:K42" si="18">SUM(E33:J33)</f>
        <v>0</v>
      </c>
      <c r="L33" s="44"/>
      <c r="M33" s="44"/>
      <c r="N33" s="49"/>
      <c r="O33" s="49"/>
      <c r="P33" s="49"/>
      <c r="Q33" s="49"/>
      <c r="R33" s="44">
        <f t="shared" ref="R33:R42" si="19">SUM(L33:Q33)</f>
        <v>0</v>
      </c>
      <c r="S33" s="44">
        <f t="shared" ref="S33:Y35" si="20">E33+L33</f>
        <v>0</v>
      </c>
      <c r="T33" s="44">
        <f t="shared" si="20"/>
        <v>0</v>
      </c>
      <c r="U33" s="44">
        <f t="shared" si="20"/>
        <v>0</v>
      </c>
      <c r="V33" s="44">
        <f t="shared" si="20"/>
        <v>0</v>
      </c>
      <c r="W33" s="44">
        <f t="shared" si="20"/>
        <v>0</v>
      </c>
      <c r="X33" s="44">
        <f t="shared" si="20"/>
        <v>0</v>
      </c>
      <c r="Y33" s="44">
        <f t="shared" si="20"/>
        <v>0</v>
      </c>
    </row>
    <row r="34" spans="1:25" s="16" customFormat="1" ht="30" x14ac:dyDescent="0.2">
      <c r="A34" s="32" t="s">
        <v>30</v>
      </c>
      <c r="B34" s="65" t="s">
        <v>90</v>
      </c>
      <c r="C34" s="48" t="s">
        <v>87</v>
      </c>
      <c r="D34" s="44">
        <v>1000</v>
      </c>
      <c r="E34" s="44"/>
      <c r="F34" s="44"/>
      <c r="G34" s="44"/>
      <c r="H34" s="44"/>
      <c r="I34" s="44"/>
      <c r="J34" s="44"/>
      <c r="K34" s="44">
        <f t="shared" si="18"/>
        <v>0</v>
      </c>
      <c r="L34" s="44">
        <v>250</v>
      </c>
      <c r="M34" s="44"/>
      <c r="N34" s="44"/>
      <c r="O34" s="44"/>
      <c r="P34" s="44"/>
      <c r="Q34" s="44"/>
      <c r="R34" s="44">
        <f t="shared" si="19"/>
        <v>250</v>
      </c>
      <c r="S34" s="44">
        <f t="shared" si="20"/>
        <v>250</v>
      </c>
      <c r="T34" s="44">
        <f t="shared" si="20"/>
        <v>0</v>
      </c>
      <c r="U34" s="44">
        <f t="shared" si="20"/>
        <v>0</v>
      </c>
      <c r="V34" s="44">
        <f t="shared" si="20"/>
        <v>0</v>
      </c>
      <c r="W34" s="44">
        <f t="shared" si="20"/>
        <v>0</v>
      </c>
      <c r="X34" s="44">
        <f t="shared" si="20"/>
        <v>0</v>
      </c>
      <c r="Y34" s="44">
        <f t="shared" si="20"/>
        <v>250</v>
      </c>
    </row>
    <row r="35" spans="1:25" s="16" customFormat="1" ht="60" x14ac:dyDescent="0.2">
      <c r="A35" s="32" t="s">
        <v>69</v>
      </c>
      <c r="B35" s="65" t="s">
        <v>76</v>
      </c>
      <c r="C35" s="48">
        <v>2020</v>
      </c>
      <c r="D35" s="44">
        <v>250</v>
      </c>
      <c r="E35" s="44"/>
      <c r="F35" s="44"/>
      <c r="G35" s="44"/>
      <c r="H35" s="44"/>
      <c r="I35" s="44"/>
      <c r="J35" s="44"/>
      <c r="K35" s="44">
        <f t="shared" si="18"/>
        <v>0</v>
      </c>
      <c r="L35" s="44"/>
      <c r="M35" s="44"/>
      <c r="N35" s="44"/>
      <c r="O35" s="44"/>
      <c r="P35" s="44"/>
      <c r="Q35" s="44"/>
      <c r="R35" s="44">
        <f t="shared" si="19"/>
        <v>0</v>
      </c>
      <c r="S35" s="44">
        <f t="shared" si="20"/>
        <v>0</v>
      </c>
      <c r="T35" s="44">
        <f t="shared" si="20"/>
        <v>0</v>
      </c>
      <c r="U35" s="44">
        <f t="shared" si="20"/>
        <v>0</v>
      </c>
      <c r="V35" s="44">
        <f t="shared" si="20"/>
        <v>0</v>
      </c>
      <c r="W35" s="44">
        <f t="shared" si="20"/>
        <v>0</v>
      </c>
      <c r="X35" s="44">
        <f t="shared" si="20"/>
        <v>0</v>
      </c>
      <c r="Y35" s="44">
        <f t="shared" si="20"/>
        <v>0</v>
      </c>
    </row>
    <row r="36" spans="1:25" s="16" customFormat="1" ht="60" x14ac:dyDescent="0.2">
      <c r="A36" s="32" t="s">
        <v>70</v>
      </c>
      <c r="B36" s="65" t="s">
        <v>78</v>
      </c>
      <c r="C36" s="48">
        <v>2020</v>
      </c>
      <c r="D36" s="44">
        <v>100</v>
      </c>
      <c r="E36" s="44"/>
      <c r="F36" s="44"/>
      <c r="G36" s="44"/>
      <c r="H36" s="44"/>
      <c r="I36" s="44"/>
      <c r="J36" s="44"/>
      <c r="K36" s="44">
        <f t="shared" si="18"/>
        <v>0</v>
      </c>
      <c r="L36" s="44"/>
      <c r="M36" s="44"/>
      <c r="N36" s="44"/>
      <c r="O36" s="44"/>
      <c r="P36" s="44"/>
      <c r="Q36" s="44"/>
      <c r="R36" s="44">
        <f t="shared" si="19"/>
        <v>0</v>
      </c>
      <c r="S36" s="44">
        <f t="shared" ref="S36:Y40" si="21">E36+L36</f>
        <v>0</v>
      </c>
      <c r="T36" s="44">
        <f t="shared" si="21"/>
        <v>0</v>
      </c>
      <c r="U36" s="44">
        <f t="shared" si="21"/>
        <v>0</v>
      </c>
      <c r="V36" s="44">
        <f t="shared" si="21"/>
        <v>0</v>
      </c>
      <c r="W36" s="44">
        <f t="shared" si="21"/>
        <v>0</v>
      </c>
      <c r="X36" s="44">
        <f t="shared" si="21"/>
        <v>0</v>
      </c>
      <c r="Y36" s="44">
        <f t="shared" si="21"/>
        <v>0</v>
      </c>
    </row>
    <row r="37" spans="1:25" s="16" customFormat="1" ht="45" x14ac:dyDescent="0.2">
      <c r="A37" s="32" t="s">
        <v>72</v>
      </c>
      <c r="B37" s="65" t="s">
        <v>75</v>
      </c>
      <c r="C37" s="48">
        <v>2021</v>
      </c>
      <c r="D37" s="44">
        <v>150</v>
      </c>
      <c r="E37" s="44"/>
      <c r="F37" s="44"/>
      <c r="G37" s="44"/>
      <c r="H37" s="44"/>
      <c r="I37" s="44"/>
      <c r="J37" s="44"/>
      <c r="K37" s="44">
        <f t="shared" si="18"/>
        <v>0</v>
      </c>
      <c r="L37" s="44"/>
      <c r="M37" s="44"/>
      <c r="N37" s="44"/>
      <c r="O37" s="44"/>
      <c r="P37" s="44"/>
      <c r="Q37" s="44"/>
      <c r="R37" s="44">
        <f t="shared" si="19"/>
        <v>0</v>
      </c>
      <c r="S37" s="44">
        <f t="shared" si="21"/>
        <v>0</v>
      </c>
      <c r="T37" s="44">
        <f t="shared" si="21"/>
        <v>0</v>
      </c>
      <c r="U37" s="44">
        <f t="shared" si="21"/>
        <v>0</v>
      </c>
      <c r="V37" s="44">
        <f t="shared" si="21"/>
        <v>0</v>
      </c>
      <c r="W37" s="44">
        <f t="shared" si="21"/>
        <v>0</v>
      </c>
      <c r="X37" s="44">
        <f t="shared" si="21"/>
        <v>0</v>
      </c>
      <c r="Y37" s="44">
        <f t="shared" si="21"/>
        <v>0</v>
      </c>
    </row>
    <row r="38" spans="1:25" s="16" customFormat="1" ht="45" x14ac:dyDescent="0.2">
      <c r="A38" s="32" t="s">
        <v>73</v>
      </c>
      <c r="B38" s="65" t="s">
        <v>84</v>
      </c>
      <c r="C38" s="48">
        <v>2022</v>
      </c>
      <c r="D38" s="44">
        <v>150</v>
      </c>
      <c r="E38" s="44"/>
      <c r="F38" s="44"/>
      <c r="G38" s="44"/>
      <c r="H38" s="44"/>
      <c r="I38" s="44"/>
      <c r="J38" s="44"/>
      <c r="K38" s="44">
        <f t="shared" si="18"/>
        <v>0</v>
      </c>
      <c r="L38" s="44"/>
      <c r="M38" s="50"/>
      <c r="N38" s="44"/>
      <c r="O38" s="44"/>
      <c r="P38" s="44"/>
      <c r="Q38" s="44"/>
      <c r="R38" s="44">
        <f t="shared" si="19"/>
        <v>0</v>
      </c>
      <c r="S38" s="44">
        <f t="shared" si="21"/>
        <v>0</v>
      </c>
      <c r="T38" s="44">
        <f t="shared" si="21"/>
        <v>0</v>
      </c>
      <c r="U38" s="44">
        <f t="shared" si="21"/>
        <v>0</v>
      </c>
      <c r="V38" s="44">
        <f t="shared" si="21"/>
        <v>0</v>
      </c>
      <c r="W38" s="44">
        <f t="shared" si="21"/>
        <v>0</v>
      </c>
      <c r="X38" s="44">
        <f t="shared" si="21"/>
        <v>0</v>
      </c>
      <c r="Y38" s="44">
        <f t="shared" si="21"/>
        <v>0</v>
      </c>
    </row>
    <row r="39" spans="1:25" s="16" customFormat="1" ht="45" x14ac:dyDescent="0.2">
      <c r="A39" s="32" t="s">
        <v>74</v>
      </c>
      <c r="B39" s="65" t="s">
        <v>77</v>
      </c>
      <c r="C39" s="48">
        <v>2022</v>
      </c>
      <c r="D39" s="44">
        <v>500</v>
      </c>
      <c r="E39" s="44"/>
      <c r="F39" s="44"/>
      <c r="G39" s="44"/>
      <c r="H39" s="44"/>
      <c r="I39" s="44"/>
      <c r="J39" s="44"/>
      <c r="K39" s="44">
        <f t="shared" si="18"/>
        <v>0</v>
      </c>
      <c r="L39" s="44"/>
      <c r="M39" s="44"/>
      <c r="N39" s="44"/>
      <c r="O39" s="44"/>
      <c r="P39" s="44"/>
      <c r="Q39" s="44"/>
      <c r="R39" s="44">
        <f t="shared" si="19"/>
        <v>0</v>
      </c>
      <c r="S39" s="44">
        <f t="shared" si="21"/>
        <v>0</v>
      </c>
      <c r="T39" s="44">
        <f t="shared" si="21"/>
        <v>0</v>
      </c>
      <c r="U39" s="44">
        <f t="shared" si="21"/>
        <v>0</v>
      </c>
      <c r="V39" s="44">
        <f t="shared" si="21"/>
        <v>0</v>
      </c>
      <c r="W39" s="44">
        <f t="shared" si="21"/>
        <v>0</v>
      </c>
      <c r="X39" s="44">
        <f t="shared" si="21"/>
        <v>0</v>
      </c>
      <c r="Y39" s="44">
        <f t="shared" si="21"/>
        <v>0</v>
      </c>
    </row>
    <row r="40" spans="1:25" s="16" customFormat="1" ht="45" x14ac:dyDescent="0.2">
      <c r="A40" s="32" t="s">
        <v>79</v>
      </c>
      <c r="B40" s="65" t="s">
        <v>81</v>
      </c>
      <c r="C40" s="48">
        <v>2023</v>
      </c>
      <c r="D40" s="44">
        <v>350</v>
      </c>
      <c r="E40" s="44"/>
      <c r="F40" s="44"/>
      <c r="G40" s="44"/>
      <c r="H40" s="44"/>
      <c r="I40" s="44"/>
      <c r="J40" s="44"/>
      <c r="K40" s="44">
        <f t="shared" si="18"/>
        <v>0</v>
      </c>
      <c r="L40" s="44"/>
      <c r="M40" s="44"/>
      <c r="N40" s="44"/>
      <c r="O40" s="44"/>
      <c r="P40" s="44"/>
      <c r="Q40" s="44"/>
      <c r="R40" s="44">
        <f t="shared" si="19"/>
        <v>0</v>
      </c>
      <c r="S40" s="44">
        <f t="shared" si="21"/>
        <v>0</v>
      </c>
      <c r="T40" s="44">
        <f t="shared" si="21"/>
        <v>0</v>
      </c>
      <c r="U40" s="44">
        <f t="shared" si="21"/>
        <v>0</v>
      </c>
      <c r="V40" s="44">
        <f t="shared" si="21"/>
        <v>0</v>
      </c>
      <c r="W40" s="44">
        <f t="shared" si="21"/>
        <v>0</v>
      </c>
      <c r="X40" s="44">
        <f t="shared" si="21"/>
        <v>0</v>
      </c>
      <c r="Y40" s="44">
        <f t="shared" si="21"/>
        <v>0</v>
      </c>
    </row>
    <row r="41" spans="1:25" s="16" customFormat="1" ht="45" x14ac:dyDescent="0.2">
      <c r="A41" s="32" t="s">
        <v>80</v>
      </c>
      <c r="B41" s="65" t="s">
        <v>82</v>
      </c>
      <c r="C41" s="48">
        <v>2023</v>
      </c>
      <c r="D41" s="44">
        <v>250</v>
      </c>
      <c r="E41" s="44"/>
      <c r="F41" s="44"/>
      <c r="G41" s="44"/>
      <c r="H41" s="44"/>
      <c r="I41" s="44"/>
      <c r="J41" s="44"/>
      <c r="K41" s="44">
        <f t="shared" si="18"/>
        <v>0</v>
      </c>
      <c r="L41" s="44"/>
      <c r="M41" s="44"/>
      <c r="N41" s="44"/>
      <c r="O41" s="44"/>
      <c r="P41" s="44"/>
      <c r="Q41" s="44"/>
      <c r="R41" s="44">
        <f t="shared" si="19"/>
        <v>0</v>
      </c>
      <c r="S41" s="44">
        <f t="shared" ref="S41:Y42" si="22">E41+L41</f>
        <v>0</v>
      </c>
      <c r="T41" s="44">
        <f t="shared" si="22"/>
        <v>0</v>
      </c>
      <c r="U41" s="44">
        <f t="shared" si="22"/>
        <v>0</v>
      </c>
      <c r="V41" s="44">
        <f t="shared" si="22"/>
        <v>0</v>
      </c>
      <c r="W41" s="44">
        <f t="shared" si="22"/>
        <v>0</v>
      </c>
      <c r="X41" s="44">
        <f t="shared" si="22"/>
        <v>0</v>
      </c>
      <c r="Y41" s="44">
        <f t="shared" si="22"/>
        <v>0</v>
      </c>
    </row>
    <row r="42" spans="1:25" s="16" customFormat="1" ht="37.5" customHeight="1" x14ac:dyDescent="0.2">
      <c r="A42" s="32" t="s">
        <v>83</v>
      </c>
      <c r="B42" s="65" t="s">
        <v>85</v>
      </c>
      <c r="C42" s="48">
        <v>2024</v>
      </c>
      <c r="D42" s="44">
        <v>250</v>
      </c>
      <c r="E42" s="44"/>
      <c r="F42" s="44"/>
      <c r="G42" s="44"/>
      <c r="H42" s="44"/>
      <c r="I42" s="44"/>
      <c r="J42" s="44"/>
      <c r="K42" s="44">
        <f t="shared" si="18"/>
        <v>0</v>
      </c>
      <c r="L42" s="44"/>
      <c r="M42" s="44"/>
      <c r="N42" s="44"/>
      <c r="O42" s="50"/>
      <c r="P42" s="44"/>
      <c r="Q42" s="44"/>
      <c r="R42" s="44">
        <f t="shared" si="19"/>
        <v>0</v>
      </c>
      <c r="S42" s="44">
        <f t="shared" si="22"/>
        <v>0</v>
      </c>
      <c r="T42" s="44">
        <f t="shared" si="22"/>
        <v>0</v>
      </c>
      <c r="U42" s="44">
        <f t="shared" si="22"/>
        <v>0</v>
      </c>
      <c r="V42" s="44">
        <f t="shared" si="22"/>
        <v>0</v>
      </c>
      <c r="W42" s="44">
        <f t="shared" si="22"/>
        <v>0</v>
      </c>
      <c r="X42" s="44">
        <f t="shared" si="22"/>
        <v>0</v>
      </c>
      <c r="Y42" s="44">
        <f t="shared" si="22"/>
        <v>0</v>
      </c>
    </row>
    <row r="43" spans="1:25" s="5" customFormat="1" ht="15.75" x14ac:dyDescent="0.2">
      <c r="A43" s="25" t="s">
        <v>31</v>
      </c>
      <c r="B43" s="108" t="s">
        <v>32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</row>
    <row r="44" spans="1:25" s="5" customFormat="1" ht="15.75" x14ac:dyDescent="0.2">
      <c r="A44" s="25"/>
      <c r="B44" s="64"/>
      <c r="C44" s="51"/>
      <c r="D44" s="42"/>
      <c r="E44" s="27">
        <f t="shared" ref="E44:Q44" si="23">SUM(E45:E45)</f>
        <v>0</v>
      </c>
      <c r="F44" s="27">
        <f t="shared" si="23"/>
        <v>0</v>
      </c>
      <c r="G44" s="27">
        <f t="shared" si="23"/>
        <v>0</v>
      </c>
      <c r="H44" s="27">
        <f t="shared" si="23"/>
        <v>0</v>
      </c>
      <c r="I44" s="27">
        <f t="shared" si="23"/>
        <v>0</v>
      </c>
      <c r="J44" s="27">
        <f t="shared" si="23"/>
        <v>0</v>
      </c>
      <c r="K44" s="27">
        <f t="shared" si="23"/>
        <v>0</v>
      </c>
      <c r="L44" s="27">
        <f>SUM(L45:L45)</f>
        <v>0</v>
      </c>
      <c r="M44" s="27">
        <f>SUM(M45:M45)</f>
        <v>0</v>
      </c>
      <c r="N44" s="27">
        <f t="shared" si="23"/>
        <v>0</v>
      </c>
      <c r="O44" s="27">
        <f>SUM(O45:O45)</f>
        <v>0</v>
      </c>
      <c r="P44" s="27">
        <f>SUM(P45:P45)</f>
        <v>0</v>
      </c>
      <c r="Q44" s="27">
        <f t="shared" si="23"/>
        <v>0</v>
      </c>
      <c r="R44" s="27">
        <f t="shared" ref="R44:X44" si="24">SUM(R45:R45)</f>
        <v>0</v>
      </c>
      <c r="S44" s="27">
        <f t="shared" si="24"/>
        <v>0</v>
      </c>
      <c r="T44" s="27">
        <f t="shared" si="24"/>
        <v>0</v>
      </c>
      <c r="U44" s="27">
        <f t="shared" si="24"/>
        <v>0</v>
      </c>
      <c r="V44" s="27">
        <f t="shared" si="24"/>
        <v>0</v>
      </c>
      <c r="W44" s="27">
        <f t="shared" si="24"/>
        <v>0</v>
      </c>
      <c r="X44" s="27">
        <f t="shared" si="24"/>
        <v>0</v>
      </c>
      <c r="Y44" s="27">
        <f>SUM(Y45:Y45)</f>
        <v>0</v>
      </c>
    </row>
    <row r="45" spans="1:25" s="16" customFormat="1" ht="30" x14ac:dyDescent="0.2">
      <c r="A45" s="32" t="s">
        <v>33</v>
      </c>
      <c r="B45" s="65" t="s">
        <v>60</v>
      </c>
      <c r="C45" s="48" t="s">
        <v>67</v>
      </c>
      <c r="D45" s="44"/>
      <c r="E45" s="44"/>
      <c r="F45" s="44"/>
      <c r="G45" s="44"/>
      <c r="H45" s="44"/>
      <c r="I45" s="44"/>
      <c r="J45" s="44"/>
      <c r="K45" s="44">
        <f>SUM(E45:J45)</f>
        <v>0</v>
      </c>
      <c r="L45" s="44"/>
      <c r="M45" s="44"/>
      <c r="N45" s="44"/>
      <c r="O45" s="44"/>
      <c r="P45" s="44"/>
      <c r="Q45" s="44"/>
      <c r="R45" s="26">
        <f>SUM(L45:Q45)</f>
        <v>0</v>
      </c>
      <c r="S45" s="26">
        <f>E45+L45</f>
        <v>0</v>
      </c>
      <c r="T45" s="26">
        <f>F45+M45</f>
        <v>0</v>
      </c>
      <c r="U45" s="26">
        <f>G45+N45</f>
        <v>0</v>
      </c>
      <c r="V45" s="26"/>
      <c r="W45" s="26"/>
      <c r="X45" s="26"/>
      <c r="Y45" s="44">
        <f>K45+R45</f>
        <v>0</v>
      </c>
    </row>
    <row r="46" spans="1:25" s="5" customFormat="1" ht="15.75" x14ac:dyDescent="0.2">
      <c r="A46" s="25" t="s">
        <v>34</v>
      </c>
      <c r="B46" s="108" t="s">
        <v>35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</row>
    <row r="47" spans="1:25" s="5" customFormat="1" ht="15.75" x14ac:dyDescent="0.2">
      <c r="A47" s="25"/>
      <c r="B47" s="64"/>
      <c r="C47" s="31"/>
      <c r="D47" s="42"/>
      <c r="E47" s="27">
        <f t="shared" ref="E47:J47" si="25">SUM(E48:E50)</f>
        <v>145671.82654000001</v>
      </c>
      <c r="F47" s="52">
        <f t="shared" si="25"/>
        <v>20000</v>
      </c>
      <c r="G47" s="27">
        <f t="shared" si="25"/>
        <v>0</v>
      </c>
      <c r="H47" s="27">
        <f t="shared" si="25"/>
        <v>0</v>
      </c>
      <c r="I47" s="27">
        <f t="shared" si="25"/>
        <v>0</v>
      </c>
      <c r="J47" s="27">
        <f t="shared" si="25"/>
        <v>0</v>
      </c>
      <c r="K47" s="27">
        <f>SUM(K48:K50)</f>
        <v>165671.82654000001</v>
      </c>
      <c r="L47" s="27">
        <f t="shared" ref="L47:Q47" si="26">SUM(L48:L50)</f>
        <v>1815.3661900000002</v>
      </c>
      <c r="M47" s="27">
        <f t="shared" si="26"/>
        <v>1109.0999999999999</v>
      </c>
      <c r="N47" s="27">
        <f t="shared" si="26"/>
        <v>0</v>
      </c>
      <c r="O47" s="27">
        <f t="shared" si="26"/>
        <v>0</v>
      </c>
      <c r="P47" s="27">
        <f t="shared" si="26"/>
        <v>0</v>
      </c>
      <c r="Q47" s="27">
        <f t="shared" si="26"/>
        <v>0</v>
      </c>
      <c r="R47" s="27">
        <f>SUM(R49:R50)</f>
        <v>2714.953</v>
      </c>
      <c r="S47" s="27">
        <f t="shared" ref="S47:X47" si="27">SUM(S48:S50)</f>
        <v>147487.19273000001</v>
      </c>
      <c r="T47" s="27">
        <f t="shared" si="27"/>
        <v>21109.1</v>
      </c>
      <c r="U47" s="27">
        <f t="shared" si="27"/>
        <v>0</v>
      </c>
      <c r="V47" s="27">
        <f t="shared" si="27"/>
        <v>0</v>
      </c>
      <c r="W47" s="27">
        <f t="shared" si="27"/>
        <v>0</v>
      </c>
      <c r="X47" s="27">
        <f t="shared" si="27"/>
        <v>0</v>
      </c>
      <c r="Y47" s="27">
        <f>SUM(Y48:Y50)</f>
        <v>168596.29273000002</v>
      </c>
    </row>
    <row r="48" spans="1:25" s="11" customFormat="1" ht="45" x14ac:dyDescent="0.2">
      <c r="A48" s="34" t="s">
        <v>37</v>
      </c>
      <c r="B48" s="66" t="s">
        <v>62</v>
      </c>
      <c r="C48" s="35" t="s">
        <v>64</v>
      </c>
      <c r="D48" s="26">
        <v>181305.81</v>
      </c>
      <c r="E48" s="26">
        <f>(1480403.4+5577538.45+591222.87)/1000</f>
        <v>7649.1647199999998</v>
      </c>
      <c r="F48" s="26"/>
      <c r="G48" s="26"/>
      <c r="H48" s="26"/>
      <c r="I48" s="26"/>
      <c r="J48" s="26"/>
      <c r="K48" s="26">
        <f>SUM(E48:J48)</f>
        <v>7649.1647199999998</v>
      </c>
      <c r="L48" s="26">
        <f>(66579.18+132444.29+4606.75+5882.97)/1000</f>
        <v>209.51319000000001</v>
      </c>
      <c r="M48" s="26">
        <v>0</v>
      </c>
      <c r="N48" s="26"/>
      <c r="O48" s="26"/>
      <c r="P48" s="26"/>
      <c r="Q48" s="26"/>
      <c r="R48" s="26">
        <f>SUM(L48:Q48)</f>
        <v>209.51319000000001</v>
      </c>
      <c r="S48" s="26">
        <f t="shared" ref="S48:U50" si="28">E48+L48</f>
        <v>7858.6779099999994</v>
      </c>
      <c r="T48" s="26">
        <f t="shared" si="28"/>
        <v>0</v>
      </c>
      <c r="U48" s="26">
        <f t="shared" si="28"/>
        <v>0</v>
      </c>
      <c r="V48" s="26">
        <f t="shared" ref="V48:Y50" si="29">H48+O48</f>
        <v>0</v>
      </c>
      <c r="W48" s="26">
        <f t="shared" si="29"/>
        <v>0</v>
      </c>
      <c r="X48" s="26">
        <f t="shared" si="29"/>
        <v>0</v>
      </c>
      <c r="Y48" s="44">
        <f t="shared" si="29"/>
        <v>7858.6779099999994</v>
      </c>
    </row>
    <row r="49" spans="1:25" s="16" customFormat="1" ht="30" x14ac:dyDescent="0.2">
      <c r="A49" s="32" t="s">
        <v>36</v>
      </c>
      <c r="B49" s="65" t="s">
        <v>56</v>
      </c>
      <c r="C49" s="53" t="s">
        <v>68</v>
      </c>
      <c r="D49" s="44">
        <v>919236.4</v>
      </c>
      <c r="E49" s="44">
        <f>115292.81+18568.2</f>
        <v>133861.01</v>
      </c>
      <c r="F49" s="54">
        <v>20000</v>
      </c>
      <c r="G49" s="44"/>
      <c r="H49" s="44"/>
      <c r="I49" s="44"/>
      <c r="J49" s="44"/>
      <c r="K49" s="26">
        <f>SUM(E49:J49)</f>
        <v>153861.01</v>
      </c>
      <c r="L49" s="44">
        <f>303.093+1094.47</f>
        <v>1397.5630000000001</v>
      </c>
      <c r="M49" s="44">
        <v>1109.0999999999999</v>
      </c>
      <c r="N49" s="44"/>
      <c r="O49" s="44"/>
      <c r="P49" s="44"/>
      <c r="Q49" s="44"/>
      <c r="R49" s="26">
        <f>SUM(L49:Q49)</f>
        <v>2506.663</v>
      </c>
      <c r="S49" s="26">
        <f t="shared" si="28"/>
        <v>135258.573</v>
      </c>
      <c r="T49" s="26">
        <f t="shared" si="28"/>
        <v>21109.1</v>
      </c>
      <c r="U49" s="26">
        <f t="shared" si="28"/>
        <v>0</v>
      </c>
      <c r="V49" s="26">
        <f t="shared" si="29"/>
        <v>0</v>
      </c>
      <c r="W49" s="26">
        <f t="shared" si="29"/>
        <v>0</v>
      </c>
      <c r="X49" s="26">
        <f t="shared" si="29"/>
        <v>0</v>
      </c>
      <c r="Y49" s="44">
        <f>K49+R49</f>
        <v>156367.67300000001</v>
      </c>
    </row>
    <row r="50" spans="1:25" s="11" customFormat="1" ht="45" x14ac:dyDescent="0.2">
      <c r="A50" s="34" t="s">
        <v>89</v>
      </c>
      <c r="B50" s="66" t="s">
        <v>59</v>
      </c>
      <c r="C50" s="55" t="s">
        <v>67</v>
      </c>
      <c r="D50" s="26">
        <v>250000</v>
      </c>
      <c r="E50" s="26">
        <f>(1583383.43+2578268.39)/1000</f>
        <v>4161.65182</v>
      </c>
      <c r="F50" s="26"/>
      <c r="G50" s="26"/>
      <c r="H50" s="26"/>
      <c r="I50" s="26"/>
      <c r="J50" s="26"/>
      <c r="K50" s="26">
        <f>SUM(E50:J50)</f>
        <v>4161.65182</v>
      </c>
      <c r="L50" s="26">
        <f>208.29</f>
        <v>208.29</v>
      </c>
      <c r="M50" s="26"/>
      <c r="N50" s="26"/>
      <c r="O50" s="26"/>
      <c r="P50" s="26"/>
      <c r="Q50" s="26"/>
      <c r="R50" s="26">
        <f>SUM(L50:Q50)</f>
        <v>208.29</v>
      </c>
      <c r="S50" s="26">
        <f t="shared" si="28"/>
        <v>4369.94182</v>
      </c>
      <c r="T50" s="26">
        <f t="shared" si="28"/>
        <v>0</v>
      </c>
      <c r="U50" s="26">
        <f t="shared" si="28"/>
        <v>0</v>
      </c>
      <c r="V50" s="26">
        <f t="shared" si="29"/>
        <v>0</v>
      </c>
      <c r="W50" s="26">
        <f t="shared" si="29"/>
        <v>0</v>
      </c>
      <c r="X50" s="26">
        <f t="shared" si="29"/>
        <v>0</v>
      </c>
      <c r="Y50" s="26">
        <f>K50+R50</f>
        <v>4369.94182</v>
      </c>
    </row>
    <row r="51" spans="1:25" s="5" customFormat="1" ht="15.75" x14ac:dyDescent="0.2">
      <c r="A51" s="25" t="s">
        <v>46</v>
      </c>
      <c r="B51" s="108" t="s">
        <v>51</v>
      </c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</row>
    <row r="52" spans="1:25" s="5" customFormat="1" ht="15.75" x14ac:dyDescent="0.2">
      <c r="A52" s="25"/>
      <c r="B52" s="64"/>
      <c r="C52" s="31"/>
      <c r="D52" s="42"/>
      <c r="E52" s="27">
        <f t="shared" ref="E52:J52" si="30">SUM(E53:E54)</f>
        <v>0</v>
      </c>
      <c r="F52" s="27">
        <f t="shared" si="30"/>
        <v>0</v>
      </c>
      <c r="G52" s="27">
        <f t="shared" si="30"/>
        <v>0</v>
      </c>
      <c r="H52" s="27">
        <f t="shared" si="30"/>
        <v>0</v>
      </c>
      <c r="I52" s="27">
        <f t="shared" si="30"/>
        <v>0</v>
      </c>
      <c r="J52" s="27">
        <f t="shared" si="30"/>
        <v>0</v>
      </c>
      <c r="K52" s="27">
        <f t="shared" ref="K52:Y52" si="31">SUM(K53:K54)</f>
        <v>0</v>
      </c>
      <c r="L52" s="27">
        <f t="shared" si="31"/>
        <v>300</v>
      </c>
      <c r="M52" s="27">
        <f t="shared" si="31"/>
        <v>0</v>
      </c>
      <c r="N52" s="27">
        <f t="shared" si="31"/>
        <v>0</v>
      </c>
      <c r="O52" s="27">
        <f t="shared" si="31"/>
        <v>0</v>
      </c>
      <c r="P52" s="27">
        <f t="shared" si="31"/>
        <v>0</v>
      </c>
      <c r="Q52" s="27">
        <f t="shared" si="31"/>
        <v>0</v>
      </c>
      <c r="R52" s="27">
        <f t="shared" si="31"/>
        <v>300</v>
      </c>
      <c r="S52" s="27">
        <f t="shared" si="31"/>
        <v>300</v>
      </c>
      <c r="T52" s="27">
        <f t="shared" si="31"/>
        <v>0</v>
      </c>
      <c r="U52" s="27">
        <f t="shared" si="31"/>
        <v>0</v>
      </c>
      <c r="V52" s="27">
        <f t="shared" si="31"/>
        <v>0</v>
      </c>
      <c r="W52" s="27">
        <f t="shared" si="31"/>
        <v>0</v>
      </c>
      <c r="X52" s="27">
        <f t="shared" si="31"/>
        <v>0</v>
      </c>
      <c r="Y52" s="27">
        <f t="shared" si="31"/>
        <v>300</v>
      </c>
    </row>
    <row r="53" spans="1:25" s="5" customFormat="1" ht="30" x14ac:dyDescent="0.2">
      <c r="A53" s="25" t="s">
        <v>47</v>
      </c>
      <c r="B53" s="63" t="s">
        <v>48</v>
      </c>
      <c r="C53" s="43" t="s">
        <v>63</v>
      </c>
      <c r="D53" s="56">
        <v>300</v>
      </c>
      <c r="E53" s="26"/>
      <c r="F53" s="26"/>
      <c r="G53" s="26"/>
      <c r="H53" s="26"/>
      <c r="I53" s="26"/>
      <c r="J53" s="26"/>
      <c r="K53" s="26">
        <f>SUM(E53:J53)</f>
        <v>0</v>
      </c>
      <c r="L53" s="26">
        <v>300</v>
      </c>
      <c r="M53" s="26"/>
      <c r="N53" s="26"/>
      <c r="O53" s="26"/>
      <c r="P53" s="26"/>
      <c r="Q53" s="26"/>
      <c r="R53" s="26">
        <f>SUM(L53:Q53)</f>
        <v>300</v>
      </c>
      <c r="S53" s="26">
        <f t="shared" ref="S53:U54" si="32">E53+L53</f>
        <v>300</v>
      </c>
      <c r="T53" s="26">
        <f t="shared" si="32"/>
        <v>0</v>
      </c>
      <c r="U53" s="26">
        <f t="shared" si="32"/>
        <v>0</v>
      </c>
      <c r="V53" s="26">
        <f t="shared" ref="V53:Y54" si="33">H53+O53</f>
        <v>0</v>
      </c>
      <c r="W53" s="26">
        <f t="shared" si="33"/>
        <v>0</v>
      </c>
      <c r="X53" s="26">
        <f t="shared" si="33"/>
        <v>0</v>
      </c>
      <c r="Y53" s="26">
        <f t="shared" si="33"/>
        <v>300</v>
      </c>
    </row>
    <row r="54" spans="1:25" s="5" customFormat="1" ht="45" x14ac:dyDescent="0.2">
      <c r="A54" s="25" t="s">
        <v>49</v>
      </c>
      <c r="B54" s="63" t="s">
        <v>50</v>
      </c>
      <c r="C54" s="43" t="s">
        <v>63</v>
      </c>
      <c r="D54" s="57"/>
      <c r="E54" s="26"/>
      <c r="F54" s="26"/>
      <c r="G54" s="26"/>
      <c r="H54" s="26"/>
      <c r="I54" s="26"/>
      <c r="J54" s="26"/>
      <c r="K54" s="26">
        <f>SUM(E54:J54)</f>
        <v>0</v>
      </c>
      <c r="L54" s="26"/>
      <c r="M54" s="26"/>
      <c r="N54" s="26"/>
      <c r="O54" s="26"/>
      <c r="P54" s="26"/>
      <c r="Q54" s="26"/>
      <c r="R54" s="26">
        <f>SUM(L54:Q54)</f>
        <v>0</v>
      </c>
      <c r="S54" s="26">
        <f t="shared" si="32"/>
        <v>0</v>
      </c>
      <c r="T54" s="26">
        <f t="shared" si="32"/>
        <v>0</v>
      </c>
      <c r="U54" s="26">
        <f t="shared" si="32"/>
        <v>0</v>
      </c>
      <c r="V54" s="26">
        <f t="shared" si="33"/>
        <v>0</v>
      </c>
      <c r="W54" s="26">
        <f t="shared" si="33"/>
        <v>0</v>
      </c>
      <c r="X54" s="26">
        <f t="shared" si="33"/>
        <v>0</v>
      </c>
      <c r="Y54" s="26">
        <f t="shared" si="33"/>
        <v>0</v>
      </c>
    </row>
    <row r="55" spans="1:25" s="5" customFormat="1" ht="15.75" x14ac:dyDescent="0.2">
      <c r="A55" s="25" t="s">
        <v>52</v>
      </c>
      <c r="B55" s="108" t="s">
        <v>53</v>
      </c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</row>
    <row r="56" spans="1:25" s="5" customFormat="1" ht="15.75" x14ac:dyDescent="0.2">
      <c r="A56" s="25"/>
      <c r="B56" s="63"/>
      <c r="C56" s="43"/>
      <c r="D56" s="57"/>
      <c r="E56" s="27">
        <f t="shared" ref="E56:J56" si="34">SUM(E57)</f>
        <v>0</v>
      </c>
      <c r="F56" s="27">
        <f t="shared" si="34"/>
        <v>0</v>
      </c>
      <c r="G56" s="27">
        <f t="shared" si="34"/>
        <v>0</v>
      </c>
      <c r="H56" s="27">
        <f t="shared" si="34"/>
        <v>0</v>
      </c>
      <c r="I56" s="27">
        <f t="shared" si="34"/>
        <v>0</v>
      </c>
      <c r="J56" s="27">
        <f t="shared" si="34"/>
        <v>0</v>
      </c>
      <c r="K56" s="27">
        <f>SUM(K57)</f>
        <v>0</v>
      </c>
      <c r="L56" s="27">
        <f t="shared" ref="L56:Q56" si="35">SUM(L57)</f>
        <v>1000</v>
      </c>
      <c r="M56" s="27">
        <f t="shared" si="35"/>
        <v>0</v>
      </c>
      <c r="N56" s="27">
        <f t="shared" si="35"/>
        <v>0</v>
      </c>
      <c r="O56" s="27">
        <f t="shared" si="35"/>
        <v>0</v>
      </c>
      <c r="P56" s="27">
        <f t="shared" si="35"/>
        <v>0</v>
      </c>
      <c r="Q56" s="27">
        <f t="shared" si="35"/>
        <v>0</v>
      </c>
      <c r="R56" s="27">
        <f>SUM(L56:M56)</f>
        <v>1000</v>
      </c>
      <c r="S56" s="27">
        <f t="shared" ref="S56:X56" si="36">SUM(S57)</f>
        <v>1000</v>
      </c>
      <c r="T56" s="27">
        <f t="shared" si="36"/>
        <v>0</v>
      </c>
      <c r="U56" s="27">
        <f t="shared" si="36"/>
        <v>0</v>
      </c>
      <c r="V56" s="27">
        <f t="shared" si="36"/>
        <v>0</v>
      </c>
      <c r="W56" s="27">
        <f t="shared" si="36"/>
        <v>0</v>
      </c>
      <c r="X56" s="27">
        <f t="shared" si="36"/>
        <v>0</v>
      </c>
      <c r="Y56" s="27">
        <f>Y57</f>
        <v>1000</v>
      </c>
    </row>
    <row r="57" spans="1:25" s="5" customFormat="1" ht="30" x14ac:dyDescent="0.2">
      <c r="A57" s="25" t="s">
        <v>54</v>
      </c>
      <c r="B57" s="63" t="s">
        <v>55</v>
      </c>
      <c r="C57" s="43" t="s">
        <v>67</v>
      </c>
      <c r="D57" s="57">
        <v>11000</v>
      </c>
      <c r="E57" s="26"/>
      <c r="F57" s="26"/>
      <c r="G57" s="26"/>
      <c r="H57" s="26"/>
      <c r="I57" s="26"/>
      <c r="J57" s="26"/>
      <c r="K57" s="26">
        <f>SUM(E57:J57)</f>
        <v>0</v>
      </c>
      <c r="L57" s="87">
        <v>1000</v>
      </c>
      <c r="M57" s="26"/>
      <c r="N57" s="26"/>
      <c r="O57" s="26"/>
      <c r="P57" s="26"/>
      <c r="Q57" s="26"/>
      <c r="R57" s="26">
        <f>SUM(L57:Q57)</f>
        <v>1000</v>
      </c>
      <c r="S57" s="26">
        <f t="shared" ref="S57:Y57" si="37">E57+L57</f>
        <v>1000</v>
      </c>
      <c r="T57" s="26">
        <f t="shared" si="37"/>
        <v>0</v>
      </c>
      <c r="U57" s="26">
        <f t="shared" si="37"/>
        <v>0</v>
      </c>
      <c r="V57" s="26">
        <f t="shared" si="37"/>
        <v>0</v>
      </c>
      <c r="W57" s="26">
        <f t="shared" si="37"/>
        <v>0</v>
      </c>
      <c r="X57" s="26">
        <f t="shared" si="37"/>
        <v>0</v>
      </c>
      <c r="Y57" s="26">
        <f t="shared" si="37"/>
        <v>1000</v>
      </c>
    </row>
    <row r="58" spans="1:25" s="5" customFormat="1" ht="15.75" x14ac:dyDescent="0.2">
      <c r="A58" s="58"/>
      <c r="B58" s="67" t="s">
        <v>38</v>
      </c>
      <c r="C58" s="59"/>
      <c r="D58" s="60"/>
      <c r="E58" s="61">
        <f>E12+E21+E29</f>
        <v>190671.82654000001</v>
      </c>
      <c r="F58" s="61">
        <f t="shared" ref="F58:K58" si="38">F12+F21+F29</f>
        <v>20000</v>
      </c>
      <c r="G58" s="61">
        <f t="shared" si="38"/>
        <v>0</v>
      </c>
      <c r="H58" s="61">
        <f t="shared" si="38"/>
        <v>0</v>
      </c>
      <c r="I58" s="61">
        <f t="shared" si="38"/>
        <v>0</v>
      </c>
      <c r="J58" s="61">
        <f t="shared" si="38"/>
        <v>0</v>
      </c>
      <c r="K58" s="61">
        <f t="shared" si="38"/>
        <v>210671.82654000001</v>
      </c>
      <c r="L58" s="61">
        <f t="shared" ref="L58:Q58" si="39">L12+L21+L29</f>
        <v>12604.62096</v>
      </c>
      <c r="M58" s="61">
        <f t="shared" si="39"/>
        <v>4473.2999999999993</v>
      </c>
      <c r="N58" s="61">
        <f t="shared" si="39"/>
        <v>0</v>
      </c>
      <c r="O58" s="61">
        <f t="shared" si="39"/>
        <v>0</v>
      </c>
      <c r="P58" s="61">
        <f t="shared" si="39"/>
        <v>0</v>
      </c>
      <c r="Q58" s="61">
        <f t="shared" si="39"/>
        <v>0</v>
      </c>
      <c r="R58" s="61">
        <f>R29+R21+R12</f>
        <v>16868.407769999998</v>
      </c>
      <c r="S58" s="61">
        <f t="shared" ref="S58:X58" si="40">S12+S21+S29</f>
        <v>203276.44750000001</v>
      </c>
      <c r="T58" s="61">
        <f t="shared" si="40"/>
        <v>24473.3</v>
      </c>
      <c r="U58" s="61">
        <f t="shared" si="40"/>
        <v>0</v>
      </c>
      <c r="V58" s="61">
        <f t="shared" si="40"/>
        <v>0</v>
      </c>
      <c r="W58" s="61">
        <f t="shared" si="40"/>
        <v>0</v>
      </c>
      <c r="X58" s="61">
        <f t="shared" si="40"/>
        <v>0</v>
      </c>
      <c r="Y58" s="61">
        <f>Y29+Y21+Y12</f>
        <v>227749.74750000003</v>
      </c>
    </row>
    <row r="59" spans="1:25" s="5" customFormat="1" ht="15.75" x14ac:dyDescent="0.25">
      <c r="B59" s="73"/>
      <c r="C59" s="6"/>
      <c r="D59" s="7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 spans="1:25" s="5" customFormat="1" ht="30" customHeight="1" x14ac:dyDescent="0.2">
      <c r="B60" s="101" t="s">
        <v>39</v>
      </c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</row>
    <row r="61" spans="1:25" s="5" customFormat="1" ht="18" customHeight="1" x14ac:dyDescent="0.2">
      <c r="B61" s="101" t="s">
        <v>102</v>
      </c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93"/>
      <c r="T61" s="93"/>
      <c r="U61" s="93"/>
      <c r="V61" s="93"/>
      <c r="W61" s="93"/>
      <c r="X61" s="93"/>
      <c r="Y61" s="93"/>
    </row>
    <row r="62" spans="1:25" s="5" customFormat="1" ht="15" x14ac:dyDescent="0.2">
      <c r="A62" s="8"/>
      <c r="B62" s="101" t="s">
        <v>104</v>
      </c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</row>
    <row r="63" spans="1:25" s="5" customFormat="1" ht="15" x14ac:dyDescent="0.2">
      <c r="A63" s="8"/>
      <c r="B63" s="101" t="s">
        <v>103</v>
      </c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</row>
    <row r="64" spans="1:25" s="5" customFormat="1" ht="15" x14ac:dyDescent="0.2">
      <c r="A64" s="8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</row>
    <row r="65" spans="1:25" s="5" customFormat="1" ht="18" x14ac:dyDescent="0.25">
      <c r="A65" s="8"/>
      <c r="B65" s="76" t="s">
        <v>58</v>
      </c>
      <c r="C65" s="77"/>
      <c r="D65" s="77"/>
      <c r="E65" s="78"/>
      <c r="F65" s="79"/>
      <c r="G65" s="107">
        <f>I74</f>
        <v>617317.08062000002</v>
      </c>
      <c r="H65" s="107"/>
      <c r="I65" s="107"/>
      <c r="J65" s="107"/>
      <c r="K65" s="17" t="s">
        <v>57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</row>
    <row r="66" spans="1:25" s="5" customFormat="1" ht="15" x14ac:dyDescent="0.2">
      <c r="B66" s="74"/>
      <c r="E66" s="11"/>
      <c r="F66" s="11"/>
      <c r="G66" s="11"/>
      <c r="H66" s="11"/>
      <c r="I66" s="11"/>
      <c r="J66" s="11"/>
      <c r="K66" s="14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</row>
    <row r="67" spans="1:25" s="5" customFormat="1" ht="15.75" x14ac:dyDescent="0.2">
      <c r="B67" s="68" t="s">
        <v>40</v>
      </c>
      <c r="C67" s="105" t="s">
        <v>41</v>
      </c>
      <c r="D67" s="106"/>
      <c r="E67" s="105" t="s">
        <v>42</v>
      </c>
      <c r="F67" s="106"/>
      <c r="G67" s="105" t="s">
        <v>43</v>
      </c>
      <c r="H67" s="106"/>
      <c r="I67" s="100" t="s">
        <v>44</v>
      </c>
      <c r="J67" s="100"/>
      <c r="K67" s="100"/>
      <c r="L67" s="18"/>
      <c r="M67" s="18"/>
      <c r="N67" s="18"/>
      <c r="O67" s="18"/>
      <c r="P67" s="18"/>
      <c r="Q67" s="18"/>
      <c r="R67" s="18"/>
      <c r="S67" s="11"/>
      <c r="T67" s="11"/>
      <c r="U67" s="11"/>
      <c r="V67" s="11"/>
      <c r="W67" s="11"/>
      <c r="X67" s="11"/>
      <c r="Y67" s="11"/>
    </row>
    <row r="68" spans="1:25" ht="15" x14ac:dyDescent="0.2">
      <c r="B68" s="69">
        <v>2020</v>
      </c>
      <c r="C68" s="98">
        <f>(18479593.97+167166800+203920939.15)/1000</f>
        <v>389567.33312000002</v>
      </c>
      <c r="D68" s="99"/>
      <c r="E68" s="97">
        <f>E58</f>
        <v>190671.82654000001</v>
      </c>
      <c r="F68" s="96"/>
      <c r="G68" s="97">
        <f>L58</f>
        <v>12604.62096</v>
      </c>
      <c r="H68" s="96"/>
      <c r="I68" s="97">
        <f>SUM(C68:H68)</f>
        <v>592843.78061999998</v>
      </c>
      <c r="J68" s="96"/>
      <c r="K68" s="96"/>
      <c r="L68" s="19"/>
      <c r="M68" s="19"/>
      <c r="N68" s="19"/>
      <c r="O68" s="19"/>
      <c r="P68" s="19"/>
      <c r="Q68" s="19"/>
      <c r="R68" s="19"/>
    </row>
    <row r="69" spans="1:25" ht="15" x14ac:dyDescent="0.2">
      <c r="B69" s="69">
        <v>2021</v>
      </c>
      <c r="C69" s="95">
        <v>0</v>
      </c>
      <c r="D69" s="96"/>
      <c r="E69" s="97">
        <f>F58</f>
        <v>20000</v>
      </c>
      <c r="F69" s="96"/>
      <c r="G69" s="97">
        <f>M58</f>
        <v>4473.2999999999993</v>
      </c>
      <c r="H69" s="96"/>
      <c r="I69" s="97">
        <f t="shared" ref="I69:I73" si="41">SUM(C69:H69)</f>
        <v>24473.3</v>
      </c>
      <c r="J69" s="96"/>
      <c r="K69" s="96"/>
      <c r="L69" s="19"/>
      <c r="M69" s="19"/>
      <c r="N69" s="19"/>
      <c r="O69" s="19"/>
      <c r="P69" s="19"/>
      <c r="Q69" s="19"/>
      <c r="R69" s="19"/>
    </row>
    <row r="70" spans="1:25" ht="15" x14ac:dyDescent="0.2">
      <c r="B70" s="69">
        <v>2022</v>
      </c>
      <c r="C70" s="98">
        <v>0</v>
      </c>
      <c r="D70" s="104"/>
      <c r="E70" s="97">
        <f>G58</f>
        <v>0</v>
      </c>
      <c r="F70" s="96"/>
      <c r="G70" s="97">
        <f>N58</f>
        <v>0</v>
      </c>
      <c r="H70" s="96"/>
      <c r="I70" s="97">
        <f t="shared" si="41"/>
        <v>0</v>
      </c>
      <c r="J70" s="96"/>
      <c r="K70" s="96"/>
      <c r="L70" s="19"/>
      <c r="M70" s="19"/>
      <c r="N70" s="19"/>
      <c r="O70" s="19"/>
      <c r="P70" s="19"/>
      <c r="Q70" s="19"/>
      <c r="R70" s="19"/>
    </row>
    <row r="71" spans="1:25" ht="15" x14ac:dyDescent="0.2">
      <c r="B71" s="69">
        <v>2023</v>
      </c>
      <c r="C71" s="95">
        <v>0</v>
      </c>
      <c r="D71" s="96"/>
      <c r="E71" s="97">
        <f>H58</f>
        <v>0</v>
      </c>
      <c r="F71" s="96"/>
      <c r="G71" s="97">
        <f>O58</f>
        <v>0</v>
      </c>
      <c r="H71" s="96"/>
      <c r="I71" s="97">
        <f t="shared" si="41"/>
        <v>0</v>
      </c>
      <c r="J71" s="96"/>
      <c r="K71" s="96"/>
      <c r="L71" s="19"/>
      <c r="M71" s="19"/>
      <c r="N71" s="19"/>
      <c r="O71" s="19"/>
      <c r="P71" s="19"/>
      <c r="Q71" s="19"/>
      <c r="R71" s="19"/>
    </row>
    <row r="72" spans="1:25" ht="15" x14ac:dyDescent="0.2">
      <c r="B72" s="69">
        <v>2024</v>
      </c>
      <c r="C72" s="95">
        <v>0</v>
      </c>
      <c r="D72" s="96"/>
      <c r="E72" s="95">
        <f>I58</f>
        <v>0</v>
      </c>
      <c r="F72" s="96"/>
      <c r="G72" s="97">
        <f>P58</f>
        <v>0</v>
      </c>
      <c r="H72" s="96"/>
      <c r="I72" s="97">
        <f t="shared" si="41"/>
        <v>0</v>
      </c>
      <c r="J72" s="96"/>
      <c r="K72" s="96"/>
      <c r="L72" s="19"/>
      <c r="M72" s="19"/>
      <c r="N72" s="19"/>
      <c r="O72" s="19"/>
      <c r="P72" s="19"/>
      <c r="Q72" s="19"/>
      <c r="R72" s="19"/>
    </row>
    <row r="73" spans="1:25" ht="15" x14ac:dyDescent="0.2">
      <c r="B73" s="69">
        <v>2025</v>
      </c>
      <c r="C73" s="95">
        <v>0</v>
      </c>
      <c r="D73" s="96"/>
      <c r="E73" s="95">
        <f>J58</f>
        <v>0</v>
      </c>
      <c r="F73" s="96"/>
      <c r="G73" s="97">
        <f>Q58</f>
        <v>0</v>
      </c>
      <c r="H73" s="96"/>
      <c r="I73" s="97">
        <f t="shared" si="41"/>
        <v>0</v>
      </c>
      <c r="J73" s="96"/>
      <c r="K73" s="96"/>
      <c r="L73" s="19"/>
      <c r="M73" s="19"/>
      <c r="N73" s="19"/>
      <c r="O73" s="19"/>
      <c r="P73" s="19"/>
      <c r="Q73" s="19"/>
      <c r="R73" s="19"/>
    </row>
    <row r="74" spans="1:25" ht="15.75" x14ac:dyDescent="0.2">
      <c r="B74" s="68" t="s">
        <v>45</v>
      </c>
      <c r="C74" s="102">
        <f>SUM(C68:D73)</f>
        <v>389567.33312000002</v>
      </c>
      <c r="D74" s="103"/>
      <c r="E74" s="102">
        <f>SUM(E68:F73)</f>
        <v>210671.82654000001</v>
      </c>
      <c r="F74" s="103"/>
      <c r="G74" s="102">
        <f>SUM(G68:H73)</f>
        <v>17077.920959999999</v>
      </c>
      <c r="H74" s="103"/>
      <c r="I74" s="110">
        <f>SUM(C74:H74)</f>
        <v>617317.08062000002</v>
      </c>
      <c r="J74" s="110"/>
      <c r="K74" s="110"/>
      <c r="L74" s="20"/>
      <c r="M74" s="20"/>
      <c r="N74" s="20"/>
      <c r="O74" s="20"/>
      <c r="P74" s="20"/>
      <c r="Q74" s="20"/>
      <c r="R74" s="20"/>
    </row>
    <row r="75" spans="1:25" s="21" customFormat="1" x14ac:dyDescent="0.2">
      <c r="B75" s="75"/>
      <c r="E75" s="22"/>
      <c r="K75" s="23"/>
    </row>
    <row r="76" spans="1:25" s="21" customFormat="1" x14ac:dyDescent="0.2">
      <c r="B76" s="75"/>
    </row>
    <row r="77" spans="1:25" s="21" customFormat="1" x14ac:dyDescent="0.2">
      <c r="B77" s="75"/>
    </row>
    <row r="78" spans="1:25" s="21" customFormat="1" x14ac:dyDescent="0.2">
      <c r="B78" s="75"/>
    </row>
    <row r="79" spans="1:25" s="21" customFormat="1" x14ac:dyDescent="0.2">
      <c r="B79" s="75"/>
    </row>
    <row r="80" spans="1:25" s="21" customFormat="1" x14ac:dyDescent="0.2">
      <c r="B80" s="75"/>
    </row>
    <row r="81" spans="2:2" s="21" customFormat="1" x14ac:dyDescent="0.2">
      <c r="B81" s="75"/>
    </row>
    <row r="82" spans="2:2" s="21" customFormat="1" x14ac:dyDescent="0.2">
      <c r="B82" s="75"/>
    </row>
    <row r="83" spans="2:2" s="21" customFormat="1" x14ac:dyDescent="0.2">
      <c r="B83" s="75"/>
    </row>
    <row r="84" spans="2:2" s="21" customFormat="1" x14ac:dyDescent="0.2">
      <c r="B84" s="75"/>
    </row>
    <row r="85" spans="2:2" s="21" customFormat="1" x14ac:dyDescent="0.2">
      <c r="B85" s="75"/>
    </row>
    <row r="86" spans="2:2" s="21" customFormat="1" x14ac:dyDescent="0.2">
      <c r="B86" s="75"/>
    </row>
    <row r="87" spans="2:2" s="21" customFormat="1" x14ac:dyDescent="0.2">
      <c r="B87" s="75"/>
    </row>
    <row r="88" spans="2:2" s="21" customFormat="1" x14ac:dyDescent="0.2">
      <c r="B88" s="75"/>
    </row>
    <row r="89" spans="2:2" s="21" customFormat="1" x14ac:dyDescent="0.2">
      <c r="B89" s="75"/>
    </row>
  </sheetData>
  <mergeCells count="58">
    <mergeCell ref="A7:A8"/>
    <mergeCell ref="B7:B8"/>
    <mergeCell ref="C7:C8"/>
    <mergeCell ref="D7:D8"/>
    <mergeCell ref="B30:Y30"/>
    <mergeCell ref="E7:K7"/>
    <mergeCell ref="B20:Y20"/>
    <mergeCell ref="S8:Y8"/>
    <mergeCell ref="L7:R7"/>
    <mergeCell ref="S7:Y7"/>
    <mergeCell ref="B16:Y16"/>
    <mergeCell ref="B13:Y13"/>
    <mergeCell ref="L8:R8"/>
    <mergeCell ref="B11:Y11"/>
    <mergeCell ref="E8:K8"/>
    <mergeCell ref="B28:Y28"/>
    <mergeCell ref="G74:H74"/>
    <mergeCell ref="I73:K73"/>
    <mergeCell ref="I72:K72"/>
    <mergeCell ref="I74:K74"/>
    <mergeCell ref="E74:F74"/>
    <mergeCell ref="B43:Y43"/>
    <mergeCell ref="B51:Y51"/>
    <mergeCell ref="G67:H67"/>
    <mergeCell ref="B55:Y55"/>
    <mergeCell ref="C67:D67"/>
    <mergeCell ref="B46:Y46"/>
    <mergeCell ref="G69:H69"/>
    <mergeCell ref="I68:K68"/>
    <mergeCell ref="B60:Y60"/>
    <mergeCell ref="E67:F67"/>
    <mergeCell ref="B61:R61"/>
    <mergeCell ref="B63:Y63"/>
    <mergeCell ref="G65:J65"/>
    <mergeCell ref="E68:F68"/>
    <mergeCell ref="G68:H68"/>
    <mergeCell ref="C74:D74"/>
    <mergeCell ref="C69:D69"/>
    <mergeCell ref="C70:D70"/>
    <mergeCell ref="C73:D73"/>
    <mergeCell ref="C71:D71"/>
    <mergeCell ref="C72:D72"/>
    <mergeCell ref="A4:Y4"/>
    <mergeCell ref="E72:F72"/>
    <mergeCell ref="E73:F73"/>
    <mergeCell ref="G72:H72"/>
    <mergeCell ref="G73:H73"/>
    <mergeCell ref="I69:K69"/>
    <mergeCell ref="I70:K70"/>
    <mergeCell ref="I71:K71"/>
    <mergeCell ref="G71:H71"/>
    <mergeCell ref="E71:F71"/>
    <mergeCell ref="E69:F69"/>
    <mergeCell ref="E70:F70"/>
    <mergeCell ref="G70:H70"/>
    <mergeCell ref="C68:D68"/>
    <mergeCell ref="I67:K67"/>
    <mergeCell ref="B62:Y62"/>
  </mergeCells>
  <phoneticPr fontId="8" type="noConversion"/>
  <printOptions horizontalCentered="1"/>
  <pageMargins left="0.25" right="0.25" top="0.75" bottom="0.75" header="0.3" footer="0.3"/>
  <pageSetup paperSize="9" scale="24" fitToWidth="0" orientation="landscape" r:id="rId1"/>
  <ignoredErrors>
    <ignoredError sqref="K57 K48:K5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4" sqref="J14"/>
    </sheetView>
  </sheetViews>
  <sheetFormatPr defaultRowHeight="15" x14ac:dyDescent="0.25"/>
  <sheetData/>
  <phoneticPr fontId="8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2020-01-25T08:12:55Z</cp:lastPrinted>
  <dcterms:created xsi:type="dcterms:W3CDTF">2006-09-28T05:33:49Z</dcterms:created>
  <dcterms:modified xsi:type="dcterms:W3CDTF">2020-10-05T07:00:10Z</dcterms:modified>
</cp:coreProperties>
</file>