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14280" windowHeight="11640" tabRatio="657" activeTab="2"/>
  </bookViews>
  <sheets>
    <sheet name="Пояснения" sheetId="21" r:id="rId1"/>
    <sheet name="ИП ГВК 2014-16 на 01.01.2018" sheetId="19" r:id="rId2"/>
    <sheet name="приложение 7.1" sheetId="13" r:id="rId3"/>
    <sheet name="приложение 7.2 годовая" sheetId="20" r:id="rId4"/>
    <sheet name="приложение 8.1" sheetId="6" r:id="rId5"/>
    <sheet name="приложение 8.2 (вода)" sheetId="16" r:id="rId6"/>
    <sheet name="приложение 8.2 (стоки)" sheetId="15" r:id="rId7"/>
    <sheet name="приложение 8.3" sheetId="12" r:id="rId8"/>
  </sheets>
  <definedNames>
    <definedName name="_xlnm.Print_Area" localSheetId="1">'ИП ГВК 2014-16 на 01.01.2018'!$A$153:$P$194</definedName>
    <definedName name="_xlnm.Print_Area" localSheetId="2">'приложение 7.1'!$A$1:$I$103</definedName>
    <definedName name="_xlnm.Print_Area" localSheetId="3">'приложение 7.2 годовая'!$A$1:$E$33</definedName>
    <definedName name="_xlnm.Print_Area" localSheetId="4">'приложение 8.1'!$A$1:$X$42</definedName>
    <definedName name="_xlnm.Print_Area" localSheetId="5">'приложение 8.2 (вода)'!$A$1:$M$43</definedName>
    <definedName name="_xlnm.Print_Area" localSheetId="6">'приложение 8.2 (стоки)'!$A$1:$M$43</definedName>
    <definedName name="_xlnm.Print_Area" localSheetId="7">'приложение 8.3'!$A$1:$K$52</definedName>
  </definedNames>
  <calcPr calcId="125725" concurrentCalc="0"/>
</workbook>
</file>

<file path=xl/calcChain.xml><?xml version="1.0" encoding="utf-8"?>
<calcChain xmlns="http://schemas.openxmlformats.org/spreadsheetml/2006/main">
  <c r="G46" i="12"/>
  <c r="L18" i="15"/>
  <c r="L37" i="6"/>
  <c r="L30"/>
  <c r="L26"/>
  <c r="L15"/>
  <c r="L14"/>
  <c r="O183" i="19"/>
  <c r="O163"/>
  <c r="O159"/>
  <c r="G45" i="12"/>
  <c r="H46"/>
  <c r="G25"/>
  <c r="H25"/>
  <c r="J18" i="15"/>
  <c r="J18" i="16"/>
  <c r="J37" i="6"/>
  <c r="J30"/>
  <c r="J26"/>
  <c r="J15"/>
  <c r="J14"/>
  <c r="H79" i="13"/>
  <c r="H34"/>
  <c r="P149" i="19"/>
  <c r="P148"/>
  <c r="P134"/>
  <c r="O190"/>
  <c r="O186"/>
  <c r="O191"/>
  <c r="O192"/>
  <c r="O189"/>
  <c r="O187"/>
  <c r="O188"/>
  <c r="O185"/>
  <c r="O184"/>
  <c r="O170"/>
  <c r="O171"/>
  <c r="O172"/>
  <c r="O169"/>
  <c r="O166"/>
  <c r="O167"/>
  <c r="O168"/>
  <c r="O165"/>
  <c r="O164"/>
  <c r="L16" i="16"/>
  <c r="C18"/>
  <c r="K18"/>
  <c r="K16"/>
  <c r="J16"/>
  <c r="I18"/>
  <c r="I16"/>
  <c r="H16"/>
  <c r="G18"/>
  <c r="G16"/>
  <c r="F16"/>
  <c r="E18"/>
  <c r="E16"/>
  <c r="D18"/>
  <c r="D16"/>
  <c r="C16"/>
  <c r="C26"/>
  <c r="D26"/>
  <c r="E26"/>
  <c r="F26"/>
  <c r="G26"/>
  <c r="H26"/>
  <c r="I26"/>
  <c r="J26"/>
  <c r="K26"/>
  <c r="L26"/>
  <c r="C33"/>
  <c r="D33"/>
  <c r="E33"/>
  <c r="F33"/>
  <c r="G33"/>
  <c r="H33"/>
  <c r="I33"/>
  <c r="J33"/>
  <c r="K33"/>
  <c r="L33"/>
  <c r="C40"/>
  <c r="D40"/>
  <c r="L24"/>
  <c r="K24"/>
  <c r="J24"/>
  <c r="I24"/>
  <c r="H24"/>
  <c r="G24"/>
  <c r="F24"/>
  <c r="E24"/>
  <c r="D24"/>
  <c r="C24"/>
  <c r="L20"/>
  <c r="K20"/>
  <c r="J20"/>
  <c r="I20"/>
  <c r="H20"/>
  <c r="G20"/>
  <c r="F20"/>
  <c r="E20"/>
  <c r="D20"/>
  <c r="C20"/>
  <c r="D40" i="15"/>
  <c r="C40"/>
  <c r="D33"/>
  <c r="E33"/>
  <c r="F33"/>
  <c r="G33"/>
  <c r="H33"/>
  <c r="I33"/>
  <c r="J33"/>
  <c r="K33"/>
  <c r="L33"/>
  <c r="C33"/>
  <c r="D26"/>
  <c r="E26"/>
  <c r="F26"/>
  <c r="G26"/>
  <c r="H26"/>
  <c r="I26"/>
  <c r="J26"/>
  <c r="K26"/>
  <c r="L26"/>
  <c r="C26"/>
  <c r="D24"/>
  <c r="E24"/>
  <c r="F24"/>
  <c r="G24"/>
  <c r="H24"/>
  <c r="I24"/>
  <c r="J24"/>
  <c r="K24"/>
  <c r="L24"/>
  <c r="C24"/>
  <c r="D20"/>
  <c r="E20"/>
  <c r="F20"/>
  <c r="G20"/>
  <c r="H20"/>
  <c r="I20"/>
  <c r="J20"/>
  <c r="K20"/>
  <c r="L20"/>
  <c r="C20"/>
  <c r="D17"/>
  <c r="D18"/>
  <c r="D16"/>
  <c r="C18"/>
  <c r="E18"/>
  <c r="E16"/>
  <c r="F16"/>
  <c r="G18"/>
  <c r="G16"/>
  <c r="H16"/>
  <c r="I18"/>
  <c r="I16"/>
  <c r="J16"/>
  <c r="K18"/>
  <c r="K16"/>
  <c r="L16"/>
  <c r="C16"/>
  <c r="K41" i="6"/>
  <c r="I41"/>
  <c r="H41"/>
  <c r="G41"/>
  <c r="F41"/>
  <c r="E41"/>
  <c r="D41"/>
  <c r="C41"/>
  <c r="E30"/>
  <c r="F30"/>
  <c r="G30"/>
  <c r="H30"/>
  <c r="I30"/>
  <c r="K30"/>
  <c r="C30"/>
  <c r="D30"/>
  <c r="F15"/>
  <c r="H15"/>
  <c r="D15"/>
  <c r="F26"/>
  <c r="F14"/>
  <c r="H26"/>
  <c r="H14"/>
  <c r="D14"/>
  <c r="K42"/>
  <c r="C42"/>
  <c r="I34"/>
  <c r="I36"/>
  <c r="I37"/>
  <c r="E34"/>
  <c r="E36"/>
  <c r="E37"/>
  <c r="D37"/>
  <c r="K36"/>
  <c r="G36"/>
  <c r="K34"/>
  <c r="K37"/>
  <c r="G34"/>
  <c r="G37"/>
  <c r="K21"/>
  <c r="K22"/>
  <c r="K23"/>
  <c r="K24"/>
  <c r="K25"/>
  <c r="K26"/>
  <c r="G21"/>
  <c r="G22"/>
  <c r="G23"/>
  <c r="G24"/>
  <c r="G25"/>
  <c r="G26"/>
  <c r="D26"/>
  <c r="I25"/>
  <c r="E25"/>
  <c r="I24"/>
  <c r="E24"/>
  <c r="I23"/>
  <c r="E23"/>
  <c r="I22"/>
  <c r="E22"/>
  <c r="I21"/>
  <c r="I26"/>
  <c r="E21"/>
  <c r="E26"/>
  <c r="K19"/>
  <c r="I19"/>
  <c r="G19"/>
  <c r="E19"/>
  <c r="C15"/>
  <c r="I15"/>
  <c r="E15"/>
  <c r="K15"/>
  <c r="C14"/>
  <c r="K14"/>
  <c r="G79" i="13"/>
  <c r="G34"/>
  <c r="E14" i="6"/>
  <c r="I14"/>
  <c r="G14"/>
  <c r="G15"/>
  <c r="G16" i="13"/>
  <c r="G15"/>
  <c r="D100" i="19"/>
  <c r="D98"/>
  <c r="F19"/>
  <c r="D96"/>
  <c r="D90"/>
  <c r="D88"/>
  <c r="F17"/>
  <c r="D86"/>
  <c r="H15" i="13"/>
  <c r="H16"/>
  <c r="H17"/>
  <c r="N186" i="19"/>
  <c r="N135"/>
  <c r="N187"/>
  <c r="N188"/>
  <c r="N185"/>
  <c r="N190"/>
  <c r="N150"/>
  <c r="N191"/>
  <c r="N192"/>
  <c r="N189"/>
  <c r="N184"/>
  <c r="P192"/>
  <c r="P191"/>
  <c r="P190"/>
  <c r="P189"/>
  <c r="P188"/>
  <c r="P187"/>
  <c r="P186"/>
  <c r="P185"/>
  <c r="P184"/>
  <c r="M24"/>
  <c r="M26"/>
  <c r="M27"/>
  <c r="O9"/>
  <c r="N166"/>
  <c r="N167"/>
  <c r="N168"/>
  <c r="N165"/>
  <c r="P165"/>
  <c r="M29"/>
  <c r="M31"/>
  <c r="M32"/>
  <c r="O10"/>
  <c r="N170"/>
  <c r="N171"/>
  <c r="N172"/>
  <c r="N169"/>
  <c r="P169"/>
  <c r="P164"/>
  <c r="N164"/>
  <c r="P172"/>
  <c r="P171"/>
  <c r="P170"/>
  <c r="P168"/>
  <c r="P167"/>
  <c r="P166"/>
  <c r="G86"/>
  <c r="L177"/>
  <c r="L121"/>
  <c r="L158"/>
  <c r="L178"/>
  <c r="L179"/>
  <c r="L176"/>
  <c r="G96"/>
  <c r="L181"/>
  <c r="L145"/>
  <c r="L162"/>
  <c r="L182"/>
  <c r="L183"/>
  <c r="L180"/>
  <c r="L175"/>
  <c r="G88"/>
  <c r="M177"/>
  <c r="M121"/>
  <c r="M158"/>
  <c r="M178"/>
  <c r="M179"/>
  <c r="M176"/>
  <c r="G98"/>
  <c r="M181"/>
  <c r="M145"/>
  <c r="M162"/>
  <c r="M182"/>
  <c r="M183"/>
  <c r="M180"/>
  <c r="M175"/>
  <c r="G90"/>
  <c r="N177"/>
  <c r="N121"/>
  <c r="N158"/>
  <c r="N178"/>
  <c r="N179"/>
  <c r="N176"/>
  <c r="G100"/>
  <c r="N181"/>
  <c r="N145"/>
  <c r="N162"/>
  <c r="N182"/>
  <c r="N183"/>
  <c r="N180"/>
  <c r="N175"/>
  <c r="O179"/>
  <c r="O176"/>
  <c r="G102"/>
  <c r="O181"/>
  <c r="O145"/>
  <c r="O162"/>
  <c r="O182"/>
  <c r="O180"/>
  <c r="O175"/>
  <c r="P175"/>
  <c r="P180"/>
  <c r="P183"/>
  <c r="P182"/>
  <c r="P181"/>
  <c r="P176"/>
  <c r="P179"/>
  <c r="O121"/>
  <c r="O158"/>
  <c r="O178"/>
  <c r="P178"/>
  <c r="G92"/>
  <c r="O177"/>
  <c r="P177"/>
  <c r="O156"/>
  <c r="P20"/>
  <c r="P7"/>
  <c r="O161"/>
  <c r="O160"/>
  <c r="O155"/>
  <c r="M6"/>
  <c r="L157"/>
  <c r="L159"/>
  <c r="L156"/>
  <c r="M7"/>
  <c r="L161"/>
  <c r="L163"/>
  <c r="L160"/>
  <c r="L155"/>
  <c r="N6"/>
  <c r="M157"/>
  <c r="M159"/>
  <c r="M156"/>
  <c r="N7"/>
  <c r="M161"/>
  <c r="M163"/>
  <c r="M160"/>
  <c r="M155"/>
  <c r="O6"/>
  <c r="N157"/>
  <c r="N159"/>
  <c r="N156"/>
  <c r="O7"/>
  <c r="N161"/>
  <c r="N163"/>
  <c r="N160"/>
  <c r="N155"/>
  <c r="P155"/>
  <c r="P160"/>
  <c r="P163"/>
  <c r="P162"/>
  <c r="P161"/>
  <c r="P156"/>
  <c r="P159"/>
  <c r="P158"/>
  <c r="P6"/>
  <c r="O157"/>
  <c r="P157"/>
  <c r="L135"/>
  <c r="L136"/>
  <c r="L150"/>
  <c r="L151"/>
  <c r="L152"/>
  <c r="M135"/>
  <c r="M136"/>
  <c r="M150"/>
  <c r="M151"/>
  <c r="M152"/>
  <c r="N136"/>
  <c r="N151"/>
  <c r="N152"/>
  <c r="O135"/>
  <c r="O136"/>
  <c r="O150"/>
  <c r="O151"/>
  <c r="O152"/>
  <c r="P152"/>
  <c r="P151"/>
  <c r="P150"/>
  <c r="P138"/>
  <c r="P139"/>
  <c r="P140"/>
  <c r="P141"/>
  <c r="P142"/>
  <c r="P143"/>
  <c r="P144"/>
  <c r="P145"/>
  <c r="P121"/>
  <c r="P135"/>
  <c r="P136"/>
  <c r="P118"/>
  <c r="P117"/>
  <c r="P116"/>
  <c r="P115"/>
  <c r="P114"/>
  <c r="P113"/>
  <c r="P112"/>
  <c r="P111"/>
  <c r="P110"/>
  <c r="O93"/>
  <c r="O103"/>
  <c r="O104"/>
  <c r="N90"/>
  <c r="P24"/>
  <c r="P26"/>
  <c r="P27"/>
  <c r="P9"/>
  <c r="N92"/>
  <c r="N93"/>
  <c r="N100"/>
  <c r="P29"/>
  <c r="P31"/>
  <c r="P32"/>
  <c r="P10"/>
  <c r="N102"/>
  <c r="N103"/>
  <c r="N104"/>
  <c r="P104"/>
  <c r="I17"/>
  <c r="L17"/>
  <c r="G93"/>
  <c r="I19"/>
  <c r="L19"/>
  <c r="G103"/>
  <c r="G104"/>
  <c r="J86"/>
  <c r="J88"/>
  <c r="J90"/>
  <c r="J93"/>
  <c r="J96"/>
  <c r="J98"/>
  <c r="J100"/>
  <c r="J103"/>
  <c r="J104"/>
  <c r="L104"/>
  <c r="P103"/>
  <c r="L103"/>
  <c r="D103"/>
  <c r="P102"/>
  <c r="L102"/>
  <c r="P100"/>
  <c r="L100"/>
  <c r="L98"/>
  <c r="L96"/>
  <c r="P93"/>
  <c r="L93"/>
  <c r="D93"/>
  <c r="P92"/>
  <c r="L92"/>
  <c r="P90"/>
  <c r="L90"/>
  <c r="L88"/>
  <c r="L86"/>
  <c r="L44"/>
  <c r="L56"/>
  <c r="L60"/>
  <c r="L61"/>
  <c r="L70"/>
  <c r="L73"/>
  <c r="L77"/>
  <c r="L78"/>
  <c r="L79"/>
  <c r="M44"/>
  <c r="M56"/>
  <c r="M60"/>
  <c r="M61"/>
  <c r="M70"/>
  <c r="M73"/>
  <c r="M77"/>
  <c r="M78"/>
  <c r="M79"/>
  <c r="N44"/>
  <c r="N56"/>
  <c r="N60"/>
  <c r="N61"/>
  <c r="N70"/>
  <c r="N73"/>
  <c r="N77"/>
  <c r="N78"/>
  <c r="N79"/>
  <c r="O44"/>
  <c r="O56"/>
  <c r="O60"/>
  <c r="O61"/>
  <c r="O70"/>
  <c r="O73"/>
  <c r="O77"/>
  <c r="O78"/>
  <c r="O79"/>
  <c r="P79"/>
  <c r="P78"/>
  <c r="P77"/>
  <c r="P76"/>
  <c r="P75"/>
  <c r="P73"/>
  <c r="P72"/>
  <c r="P70"/>
  <c r="P69"/>
  <c r="P68"/>
  <c r="P67"/>
  <c r="P66"/>
  <c r="P65"/>
  <c r="P64"/>
  <c r="P61"/>
  <c r="P60"/>
  <c r="P59"/>
  <c r="P58"/>
  <c r="P56"/>
  <c r="P55"/>
  <c r="P54"/>
  <c r="P53"/>
  <c r="P52"/>
  <c r="P51"/>
  <c r="P50"/>
  <c r="P49"/>
  <c r="P48"/>
  <c r="P47"/>
  <c r="P46"/>
  <c r="P44"/>
  <c r="P43"/>
  <c r="P42"/>
  <c r="P41"/>
  <c r="P40"/>
  <c r="P33"/>
  <c r="M33"/>
  <c r="J27"/>
  <c r="J32"/>
  <c r="J33"/>
  <c r="G27"/>
  <c r="G32"/>
  <c r="G33"/>
  <c r="C24"/>
  <c r="C26"/>
  <c r="C27"/>
  <c r="C29"/>
  <c r="C31"/>
  <c r="C32"/>
  <c r="C33"/>
  <c r="M20"/>
  <c r="J20"/>
  <c r="G20"/>
  <c r="C17"/>
  <c r="C19"/>
  <c r="C20"/>
  <c r="A19"/>
  <c r="A17"/>
  <c r="P5"/>
  <c r="P8"/>
  <c r="P11"/>
  <c r="O5"/>
  <c r="O8"/>
  <c r="O11"/>
  <c r="N5"/>
  <c r="N8"/>
  <c r="N11"/>
  <c r="M5"/>
  <c r="M8"/>
  <c r="M11"/>
  <c r="L11"/>
  <c r="N10"/>
  <c r="M10"/>
  <c r="L10"/>
  <c r="N9"/>
  <c r="M9"/>
  <c r="L9"/>
  <c r="L8"/>
  <c r="L7"/>
  <c r="L6"/>
  <c r="L5"/>
  <c r="L15" i="15"/>
  <c r="K15"/>
  <c r="J15"/>
  <c r="I15"/>
  <c r="H15"/>
  <c r="G15"/>
  <c r="F15"/>
  <c r="E15"/>
  <c r="D15"/>
  <c r="C15"/>
  <c r="L15" i="16"/>
  <c r="K15"/>
  <c r="J15"/>
  <c r="I15"/>
  <c r="H15"/>
  <c r="G15"/>
  <c r="F15"/>
  <c r="E15"/>
  <c r="D15"/>
  <c r="C15"/>
  <c r="C37" i="6"/>
  <c r="C26"/>
  <c r="G17" i="13"/>
  <c r="H103"/>
  <c r="G103"/>
  <c r="H56"/>
  <c r="G56"/>
</calcChain>
</file>

<file path=xl/sharedStrings.xml><?xml version="1.0" encoding="utf-8"?>
<sst xmlns="http://schemas.openxmlformats.org/spreadsheetml/2006/main" count="993" uniqueCount="441">
  <si>
    <t xml:space="preserve">Источники возврата вложенных средств </t>
  </si>
  <si>
    <t>прочая прибыль</t>
  </si>
  <si>
    <t>Амортизация</t>
  </si>
  <si>
    <t>Привлеченные возвратные средства для финансирования</t>
  </si>
  <si>
    <t>Кредиты</t>
  </si>
  <si>
    <t>Возврат привлечённых средств+плата за кредит</t>
  </si>
  <si>
    <t>Лизинговые платежи</t>
  </si>
  <si>
    <t>Невозвратные бюджетные средства</t>
  </si>
  <si>
    <t>1.1.</t>
  </si>
  <si>
    <t>1.1.3.</t>
  </si>
  <si>
    <t>1.2.</t>
  </si>
  <si>
    <t>1.2.1.</t>
  </si>
  <si>
    <t>1.2.2.</t>
  </si>
  <si>
    <t>1.3.</t>
  </si>
  <si>
    <t>2.</t>
  </si>
  <si>
    <t>2.1.</t>
  </si>
  <si>
    <t>I кв.</t>
  </si>
  <si>
    <t>II кв.</t>
  </si>
  <si>
    <t>III кв.</t>
  </si>
  <si>
    <t>IV кв.</t>
  </si>
  <si>
    <t>план</t>
  </si>
  <si>
    <t>факт</t>
  </si>
  <si>
    <t>М.П.</t>
  </si>
  <si>
    <t>Технические характеристики созданных объектов</t>
  </si>
  <si>
    <t>иные объекты</t>
  </si>
  <si>
    <t>год ввода
в эксплуа-
тацию</t>
  </si>
  <si>
    <t>норма-
тивный срок службы, лет</t>
  </si>
  <si>
    <t>…</t>
  </si>
  <si>
    <t>*</t>
  </si>
  <si>
    <t>**</t>
  </si>
  <si>
    <t>Наименование объекта</t>
  </si>
  <si>
    <t>Причины отклонений</t>
  </si>
  <si>
    <t>Накопленным итогом за год.</t>
  </si>
  <si>
    <t>марка трубопроводов</t>
  </si>
  <si>
    <t>вид прокладки</t>
  </si>
  <si>
    <t>диаметр</t>
  </si>
  <si>
    <t>Источник финансирования</t>
  </si>
  <si>
    <t>план *</t>
  </si>
  <si>
    <t>факт **</t>
  </si>
  <si>
    <t>План в соответствии с утвержденной инвестиционной программой.</t>
  </si>
  <si>
    <t>№ п/п</t>
  </si>
  <si>
    <t>Процент исполнения работ за весь период (%)</t>
  </si>
  <si>
    <t>Процент выполнения за отчетный период (%)</t>
  </si>
  <si>
    <t>Причины невыполнения</t>
  </si>
  <si>
    <t>Предложения по корректирующим мероприятиям по устранению отставания</t>
  </si>
  <si>
    <t>начало</t>
  </si>
  <si>
    <t>окончание</t>
  </si>
  <si>
    <t>всего за год</t>
  </si>
  <si>
    <t>1.1.1</t>
  </si>
  <si>
    <t>1.2.1</t>
  </si>
  <si>
    <t>1.4.1</t>
  </si>
  <si>
    <t>2.1.1</t>
  </si>
  <si>
    <t>3.1.1</t>
  </si>
  <si>
    <t>5.1.1</t>
  </si>
  <si>
    <t>5.2.1</t>
  </si>
  <si>
    <t>1.</t>
  </si>
  <si>
    <t>Прибыль, направляемая на инвестиции:</t>
  </si>
  <si>
    <t>1.1.1.</t>
  </si>
  <si>
    <t>в т.ч. инвестиционная составляющая в тарифе</t>
  </si>
  <si>
    <t>1.1.2.</t>
  </si>
  <si>
    <t>Амортизация, учтенная в тарифе</t>
  </si>
  <si>
    <t>Прочая амортизация</t>
  </si>
  <si>
    <t>1.2.3.</t>
  </si>
  <si>
    <t>Недоиспользованная амортизация прошлых лет</t>
  </si>
  <si>
    <t>Прочие собственные средства</t>
  </si>
  <si>
    <t xml:space="preserve">1.3.1. </t>
  </si>
  <si>
    <t>в т.ч. средства допэмиссии</t>
  </si>
  <si>
    <t>1.4.</t>
  </si>
  <si>
    <t>2.2.</t>
  </si>
  <si>
    <t>Займы организаций</t>
  </si>
  <si>
    <t>2.3.</t>
  </si>
  <si>
    <t>Бюджетное финансирование</t>
  </si>
  <si>
    <t>2.4.</t>
  </si>
  <si>
    <t>Средства внешних инвесторов</t>
  </si>
  <si>
    <t>2.5.</t>
  </si>
  <si>
    <t>2.6.</t>
  </si>
  <si>
    <t>Прочие привлеченные средства</t>
  </si>
  <si>
    <t>3.1.</t>
  </si>
  <si>
    <t>Погашение основного долга по кредиту</t>
  </si>
  <si>
    <t>3.2.</t>
  </si>
  <si>
    <t>Проценты по кредиту</t>
  </si>
  <si>
    <t>3.3.</t>
  </si>
  <si>
    <t xml:space="preserve">Погашение основного долга по кредиту 2 </t>
  </si>
  <si>
    <t>3.4.</t>
  </si>
  <si>
    <t>Проценты по кредиту 2 (ставка  %)</t>
  </si>
  <si>
    <t>3.5.</t>
  </si>
  <si>
    <t xml:space="preserve">Погашение основного долга по кредиту 3 </t>
  </si>
  <si>
    <t>3.6.</t>
  </si>
  <si>
    <t>Проценты по кредиту  (ставка 0 %)</t>
  </si>
  <si>
    <t xml:space="preserve">Отчет об исполнении сетевых графиков строительства проектов </t>
  </si>
  <si>
    <t>Наименование этапов основных работ
(с учетом подготовительного периода до начала строительства) по графику реализации мероприятий инвестиционной программы</t>
  </si>
  <si>
    <t>Сроки выполнения задач по  графику реализации мероприятий инвестиционной программы</t>
  </si>
  <si>
    <t>2.2.1</t>
  </si>
  <si>
    <t>Группа 3. Реконструкция или модернизация существующих объектов в целях снижения уровня износа существующих объектов</t>
  </si>
  <si>
    <t xml:space="preserve">5.2. Вывод из эксплуатации, консервация и демонтаж иных объектов </t>
  </si>
  <si>
    <t>прочие характеристики</t>
  </si>
  <si>
    <t>сети водоснабжения/водоотведения</t>
  </si>
  <si>
    <t>объекты</t>
  </si>
  <si>
    <t>нормативный срок службы</t>
  </si>
  <si>
    <t>протя-
жен-
ность, км</t>
  </si>
  <si>
    <t>Комментарии</t>
  </si>
  <si>
    <t>Утверждаю</t>
  </si>
  <si>
    <t>Мероприятия в сфере водоснабжения</t>
  </si>
  <si>
    <t>ВСЕГО в сфере водоснабжения</t>
  </si>
  <si>
    <t>Группа 1. Строительство, реконструкция или модернизация объектов централизованной системы водоснабжения в целях подключения объектов капитального строительства (ОКС) абонентов:</t>
  </si>
  <si>
    <t>1.1. Строительство новых сетей водоснабжения в целях подключения ОКС абонентов</t>
  </si>
  <si>
    <t>Объем средств, направленных на финансирование мероприятий инвестиционной программы,
 млн. рублей (без НДС)</t>
  </si>
  <si>
    <t>производительность, тыс.м3/сутки/ч</t>
  </si>
  <si>
    <t>Группа 1. Строительство, реконструкция или модернизация объектов централизованной системы водоотведения в целях подключения объектов капитального строительства (ОКС) абонентов:</t>
  </si>
  <si>
    <t>1.1. Строительство новых сетей водоотведения в целях подключения ОКС абонентов</t>
  </si>
  <si>
    <t>3.1. Реконструкция или модернизация существующих сетей водоотведения</t>
  </si>
  <si>
    <t>Всего по группе 1:</t>
  </si>
  <si>
    <t>Всего по группе 2:</t>
  </si>
  <si>
    <t>(наименование регулируемой организации)</t>
  </si>
  <si>
    <t>№
п/п</t>
  </si>
  <si>
    <t>Наименование
мероприятий</t>
  </si>
  <si>
    <t>Год начала реализации мероприятия</t>
  </si>
  <si>
    <t>Год окончания реализации мероприятия</t>
  </si>
  <si>
    <t>Всего по группе 1.</t>
  </si>
  <si>
    <t>Всего по группе 2.</t>
  </si>
  <si>
    <t>3.2.1</t>
  </si>
  <si>
    <t>Всего по группе 3.</t>
  </si>
  <si>
    <t>Всего по группе 5.</t>
  </si>
  <si>
    <t>Наименование показателя</t>
  </si>
  <si>
    <t>Ед. изм.</t>
  </si>
  <si>
    <t>Значение показателя</t>
  </si>
  <si>
    <t>План</t>
  </si>
  <si>
    <t>Факт</t>
  </si>
  <si>
    <t>1</t>
  </si>
  <si>
    <t>Показатели качества воды</t>
  </si>
  <si>
    <t>1.1</t>
  </si>
  <si>
    <t>%</t>
  </si>
  <si>
    <t>1.2</t>
  </si>
  <si>
    <t>Доля проб питьевой воды в распределительной водопроводной сети, не соответствующих установленным требованиям, в общем объеме проб, отобранных по результатам производственного контроля качества питьевой воды</t>
  </si>
  <si>
    <t>1.3</t>
  </si>
  <si>
    <t>Доля проб горячей воды в тепловой сети или в сети горяченго водоснабжения, не соответствующих установленным требованиям по температуре, в общем объеме проб, отобранных по результатам производственного контроля качества воды</t>
  </si>
  <si>
    <t>1.4</t>
  </si>
  <si>
    <t>Доля проб горячей воды в тепловой сети или в сети горяченго водоснабжения, не соответствующих установленным требованиям (за исключением температуры), в общем объеме проб, отобранных по результатам производственного контроля качества воды</t>
  </si>
  <si>
    <t>2</t>
  </si>
  <si>
    <t>Показатели надежности и бесперебойности водоснабжения и водоотведения</t>
  </si>
  <si>
    <t>2.1</t>
  </si>
  <si>
    <t>Удельное количество аварий  в расчете на протяженность водопроводной сети в год, для холодного водоснабжения</t>
  </si>
  <si>
    <t>ед./км</t>
  </si>
  <si>
    <t>2.2</t>
  </si>
  <si>
    <t>Удельное количество аварий  в расчете на протяженность водопроводной сети в год, для горячего водоснабжения</t>
  </si>
  <si>
    <t>2.3</t>
  </si>
  <si>
    <t>Удельное количество аварий и засоров в расчете на протяженность канализационной сети в год</t>
  </si>
  <si>
    <t>3</t>
  </si>
  <si>
    <t>Показатели очистки сточных вод</t>
  </si>
  <si>
    <t>3.1</t>
  </si>
  <si>
    <t xml:space="preserve">Доля сточных вод, не подвергающихся очистке  в общем объеме сточных вод, сбрасываемых в бытовую централизованную систему водоотведения </t>
  </si>
  <si>
    <t>3.2</t>
  </si>
  <si>
    <t>Доля проб сточных вод, не соответствующих установленным нормативам допустимых сбросов, лимитам на сбросы, для бытовой централизованной системы водоотведения</t>
  </si>
  <si>
    <t>4</t>
  </si>
  <si>
    <t>Показатели эффективности использования ресурсов, в том числе уровень потерь воды</t>
  </si>
  <si>
    <t>4.1</t>
  </si>
  <si>
    <t>Доля  потерь питьевой воды в централизованных системах водоснабжения при транспортировке в общем объеме воды, поданной в водопроводную сеть</t>
  </si>
  <si>
    <t>4.2</t>
  </si>
  <si>
    <t>Удельный расход тепловой энергии, расходуемой на подогрев горячей воды</t>
  </si>
  <si>
    <t>Гкал/куб.м</t>
  </si>
  <si>
    <t>4.3</t>
  </si>
  <si>
    <t>Удельный расход электрической энергии, потребляемой в технологическом процессе подготовки питьевой воды, на единицу объема питьевой воды отпускаемой в сеть</t>
  </si>
  <si>
    <t>кВт.ч/куб.м</t>
  </si>
  <si>
    <t>4.4</t>
  </si>
  <si>
    <t>Удельный расход электрической энергии, потребляемой в технологическом процессе транспортировки  питьевой воды, на единицу объема транспортируемой питьевой воды</t>
  </si>
  <si>
    <t>4.5</t>
  </si>
  <si>
    <t>Удельный расход электрической энергии, потребляемой в технологическом процессе очистки сточных вод, на единицу объема очищаемых сточных вод</t>
  </si>
  <si>
    <t>4.6</t>
  </si>
  <si>
    <t>Удельный расход электрической энергии, потребляемой в технологическом процессе транспортировки  сточных вод, на единицу объема транспортируемых сточных вод</t>
  </si>
  <si>
    <t>ИТОГО в сфере водоснабжения:</t>
  </si>
  <si>
    <t>ИТОГО в сфере водоотведения:</t>
  </si>
  <si>
    <t>Всего по программе:</t>
  </si>
  <si>
    <t>Стоимость мероприятий,
тыс. руб. (без НДС)</t>
  </si>
  <si>
    <t>Группа 1.  Строительство, реконструкция или модернизация объектов централизованных систем водоснабжения в целях подключения объектов капитального строительства (ОКС) абонентов:</t>
  </si>
  <si>
    <t>1.1.Строительство новых сетей водоснабжения в целях подключения ОКС абонентов</t>
  </si>
  <si>
    <t>Группа 2.Строительство новых объектов централизованных систем водоснабжения, не связанных с подключением новых ОКС абонентов</t>
  </si>
  <si>
    <t>2.1. Строительство новых сетей водоснабжения</t>
  </si>
  <si>
    <t>2.2. Строительство иных объектов централизованных систем водоснабжения, за исключением сетей водоснабжения</t>
  </si>
  <si>
    <t xml:space="preserve">3.1. Реконструкция или модернизация существующих сетей водоснабжения </t>
  </si>
  <si>
    <t>3.2. Реконструкция или модернизация существующих объектов централизованных систем водоснабжения, за исключением сетей водоснабжения</t>
  </si>
  <si>
    <t>Группа 5. Вывод из эксплуатации, консервация и демонтаж объектов централизованных систем водоснабжения</t>
  </si>
  <si>
    <t>5.1. Вывод из эксплуатации, консервация и демонтаж сетей водоснабжения</t>
  </si>
  <si>
    <t>Группа 1.  Строительство, реконструкция или модернизация объектов централизованных систем водоотведения в целях подключения объектов капитального строительства (ОКС) абонентов:</t>
  </si>
  <si>
    <t>1.1.Строительство новых сетей водоотведения в целях подключения ОКС абонентов</t>
  </si>
  <si>
    <t>1.2. Строительство иных объектов централизованных систем водоотведения, за исключением сетей водоотведения</t>
  </si>
  <si>
    <t>1.4. Увеличение мощности и производительности существующих объектов централизованных систем водоотведения, за исключением сетей водоотведения</t>
  </si>
  <si>
    <t>Группа 2.Строительство новых объектов централизованных систем водоотведения, не связанных с подключением новых ОКС абонентов</t>
  </si>
  <si>
    <t>2.1. Строительство новых сетей водоотведения</t>
  </si>
  <si>
    <t>2.2. Строительство иных объектов централизованных систем водоотведения, за исключением сетей водоотведения</t>
  </si>
  <si>
    <t>3.2. Реконструкция или модернизация существующих объектов централизованных систем водоотведения, за исключением сетей водоотведения</t>
  </si>
  <si>
    <t>Группа 5. Вывод из эксплуатации, консервация и демонтаж объектов централизованных систем водоотведения</t>
  </si>
  <si>
    <t>5.1. Вывод из эксплуатации, консервация и демонтаж сетей водоотведения</t>
  </si>
  <si>
    <t>Примечание
(причины задержки или не выполнения мероприятий)</t>
  </si>
  <si>
    <t>Приложение 8.3</t>
  </si>
  <si>
    <t>Приложение № 7.1</t>
  </si>
  <si>
    <t>Приложение № 7.2</t>
  </si>
  <si>
    <t>Отчет о достижении плановых показателей надежности, качества и энергетической эффективности объектов систем централизованного водоснабжения и водоотведения</t>
  </si>
  <si>
    <t>Приложение № 8.1</t>
  </si>
  <si>
    <t>Приложение № 8.2</t>
  </si>
  <si>
    <t>ВСЕГО в сфере водоотведения</t>
  </si>
  <si>
    <t>Отчет об исполнении инвестиционной программы МП "Горводоканал"</t>
  </si>
  <si>
    <t>Выполнялся перечень технических мероприятий, реализация которых была предусмотрена инвестиционной программой в 2014 году.</t>
  </si>
  <si>
    <t>Автоматизация КНС № 6</t>
  </si>
  <si>
    <t>Автоматизация КНС речного вокзала</t>
  </si>
  <si>
    <t>Диспетчеризация канализационных насосных станций</t>
  </si>
  <si>
    <t>Установка преобразователя частоты на насосной станции первого подъема микрорайона ДОК</t>
  </si>
  <si>
    <t>Техническое мероприятие ВЫПОЛНЕНО</t>
  </si>
  <si>
    <t>Монтаж приборов учета воды на насосных станциях второго подъема ФОС</t>
  </si>
  <si>
    <t>Установка преобразователя частоты на насосной станции первого подъема городского водозабора</t>
  </si>
  <si>
    <t>-</t>
  </si>
  <si>
    <t>Установка преобразователя частоты на насосной станции вторго подъема городского ФОС</t>
  </si>
  <si>
    <t>1. Мероприятия в сфере водоснабжения</t>
  </si>
  <si>
    <t>2. Мероприятия в сфере водоотведения</t>
  </si>
  <si>
    <t>Автоматизация КНС № 1</t>
  </si>
  <si>
    <t>Автоматизация КНС № 2</t>
  </si>
  <si>
    <t>Автоматизация КНС № 4</t>
  </si>
  <si>
    <t>Отчет об источниках финансирования инвестиционной программы МП "Горводоканал"</t>
  </si>
  <si>
    <t>(В СФЕРЕ ВОДОСНАБЖЕНИЯ)</t>
  </si>
  <si>
    <t>(В СФЕРЕ ВОДООТВЕДЕНИЯ)</t>
  </si>
  <si>
    <t>Снижение объема водоотведения</t>
  </si>
  <si>
    <t>2. ВОДООТВЕДЕНИЕ</t>
  </si>
  <si>
    <t>Всего</t>
  </si>
  <si>
    <t>Объем реализации услуг</t>
  </si>
  <si>
    <t>Сумма, тыс. руб.</t>
  </si>
  <si>
    <t>Размер инв. составл. в тарифе</t>
  </si>
  <si>
    <t>ВОДОСНАБЖЕНИЕ</t>
  </si>
  <si>
    <t>ВОДООТВЕДЕНИЕ</t>
  </si>
  <si>
    <t>2. Информация о плановых технических мероприятий инвестиционной программы, тыс. руб. без НДС</t>
  </si>
  <si>
    <t>Перечень технических мероприятий</t>
  </si>
  <si>
    <t>Стоимость работ</t>
  </si>
  <si>
    <t>Установка ПЧ на насосной станции первого подъема микрорайона ДОК</t>
  </si>
  <si>
    <t>Установка ПЧ на насосной станции первого подъема городского водозабора</t>
  </si>
  <si>
    <t>Установка ПЧ на насосной станции второго подъема ФОС</t>
  </si>
  <si>
    <t>Монтаж приборов учета воды на насосных станциях второго подъема</t>
  </si>
  <si>
    <t>Итого по водоснабжению</t>
  </si>
  <si>
    <t>Диспетчерезация канализационных насосных станций</t>
  </si>
  <si>
    <t>Итого по водоотведению</t>
  </si>
  <si>
    <t>Объем реализации услуг, тыс. куб.м.</t>
  </si>
  <si>
    <t>Размер инв. составл. в тарифе, руб</t>
  </si>
  <si>
    <t>Начислено, тыс. руб.</t>
  </si>
  <si>
    <t>План, тыс. руб.</t>
  </si>
  <si>
    <t>Отклонение, тыс. руб.</t>
  </si>
  <si>
    <t>2015 год</t>
  </si>
  <si>
    <t>2016 год</t>
  </si>
  <si>
    <t>Итого по водоснабжению и водоотведению</t>
  </si>
  <si>
    <t>Реквизиты документов подтверждающих фактическое выполнение работ</t>
  </si>
  <si>
    <t>Фактически профинансировано</t>
  </si>
  <si>
    <t>Приобретение ПЧ по договору с ООО"ЭкономЭнерго-К" № 02/05-14 от 26.05.2014</t>
  </si>
  <si>
    <t>Приобретение задвижек 31ч917бр ДУ300/250 с электроприводом ПП-б-03-23850 с КОФ ГОСТ 12820-80 по договору с ООО"Комплект-Сервис" № 27/10-14 от 08.10.2014</t>
  </si>
  <si>
    <t>Приобретение клапанов обратных 19ч24бр Ду300 РУ16с КОФ по Гост 12820-80по договору с ООО"Комплект-Сервис" № 27/10-14 от 08.10.2014</t>
  </si>
  <si>
    <t>Строительство подземной камеры под установку приборов учета воды для насосных станций второго подъема очистных сооружений водопровода по договору подряда от 08.06.2015 № 08/06/2015/ЮЮ с ООО «Ваш мастер»</t>
  </si>
  <si>
    <t>Приобретение трех расходомеров АКРОН-01 с блоком RS-485, дополнительного кабеля РК 75-3-32 ООО "НПФ СИГНУР" г. Москва, сч.ф. № 817 от 11.11.2015</t>
  </si>
  <si>
    <t>Услуги трактора ТО 18Б.3. ООО "Лендорстрой" сч.ф. № 34 от 28.10.2015</t>
  </si>
  <si>
    <t>Прочие материалы, в том числе песок речной -28898,3 руб., Трос металлрполим. 2,5 мм - 42,5 руб.</t>
  </si>
  <si>
    <t xml:space="preserve">Поставка двух преобразователей частоты ES025-04-0600F (14025037F794 - 795) по договору поставки с "ЭкономЭнерго-К" № 29/09/14 от 29.09.2014 </t>
  </si>
  <si>
    <t xml:space="preserve">Поставка пульта дистанц.управления ПЧ на КНС№2, пусконаладочные работы по договору с ООО "ЭкономЭнерго-К"№ 02/11-14 от 07.11.14. </t>
  </si>
  <si>
    <t xml:space="preserve">Поставка двух преобразователей частоты ES025-04-0600F (14025037F813 - 814) по договору поставки с "ЭкономЭнерго-К" № 29/09/14 от 29.09.2014 </t>
  </si>
  <si>
    <t>Директор МП "Горводоканал"</t>
  </si>
  <si>
    <t>_____________А.В. Ерофеевский</t>
  </si>
  <si>
    <t>_______________А.В. Ерофеевский</t>
  </si>
  <si>
    <t>Строительство участков водопроводных сетей общей протяженностью 0,335 км. (диаметр трубопровода до 100 мм включительно) в целях подключения вновь строящихся (реконструируемых) объектов к централизованной системе водоснабжения</t>
  </si>
  <si>
    <t>Строительство участков канализационных сетей общей протяженностью 0,345 км. (диаметр трубопровода 160 мм) в целях подключения вновь строящихся (реконструируемых) объектов к централизованной системе водоотведения</t>
  </si>
  <si>
    <t xml:space="preserve">Модернизация сетей водоснабжения D - 225, 140 п.м. (ул. Свердлова, 91 - 99) </t>
  </si>
  <si>
    <t xml:space="preserve">Модернизация сетей водоснабжения D - 225, 65 п.м. (ул. Володарского, 19 - 21) </t>
  </si>
  <si>
    <t xml:space="preserve">Модернизация сетей водоснабжения D - 225, 100 п.м. (ул. Конституции, 10 - 12) </t>
  </si>
  <si>
    <t xml:space="preserve">Модернизация сетей водоснабжения D - 315, 75 п.м. (от пр. Мира до аптеки "Арника") </t>
  </si>
  <si>
    <t xml:space="preserve">Модернизация сетей водоснабжения D - 225, 45 п.м. (от ул. 28 Невельской дивизии 6а к школе № 7) </t>
  </si>
  <si>
    <t xml:space="preserve">Модернизация сетей водоотведения D - 300, 530 п.м. (от ул. Тельмана до КНС № 4) </t>
  </si>
  <si>
    <t>Снижение темпов роста строительства</t>
  </si>
  <si>
    <t>1.2.  Увеличение пропускной способности существующих сетей водоснабжения в целях подключения ОКС абонентов</t>
  </si>
  <si>
    <t>1.2.4.</t>
  </si>
  <si>
    <t>1.2.5.</t>
  </si>
  <si>
    <t>Группа 2. Мероприятия, направленные на повышение экологической эффективности, достижение плановых значений показателей надежности, качества и энергетической эффективности объектов централизованных систем водоснабжения</t>
  </si>
  <si>
    <t>2.1.2</t>
  </si>
  <si>
    <t>2.1.3</t>
  </si>
  <si>
    <t>2.1.4</t>
  </si>
  <si>
    <t>1.2.  Увеличение пропускной способности существующих сетей водоотведения в целях подключения ОКС абонентов</t>
  </si>
  <si>
    <t>Группа 2. Мероприятия, направленные на повышение экологической эффективности, достижение плановых значений показателей надежности, качества и энергетической эффективности объектов централизованных систем водоотведения</t>
  </si>
  <si>
    <t>2.1.5</t>
  </si>
  <si>
    <t>2.1.6</t>
  </si>
  <si>
    <t>1.2. Увеличение пропускной способности существующих сетей водоснабжения в целях подключения ОКС абонентов</t>
  </si>
  <si>
    <t>Группа 2. Мероприятия, направленные на повышение экологической эффективности, достижение плановых значений показателей надежности, качества и энергетической эффективности объектов централизованной системы водоснабжения</t>
  </si>
  <si>
    <t>2.1.1.</t>
  </si>
  <si>
    <t>1.2. Увеличение пропускной способности существующих сетей водоотведения в целях подключения ОКС абонентов</t>
  </si>
  <si>
    <t>Группа 2. Мероприятия, направленные на повышение экологической эффективности, достижение плановых значений показателей надежности, качества и энергетической эффективности объектов централизованной системы водоотведения</t>
  </si>
  <si>
    <t>____________А.В. Ерофеевский</t>
  </si>
  <si>
    <t>_____________ А.В. Ерофеевский</t>
  </si>
  <si>
    <t>1. Плановый объем финансовых потребностей, необходимых для реализации инвестиционной программы тыс. руб. без НДС</t>
  </si>
  <si>
    <t>Подгруппа к которой относятся мероприятия инвестиционной программы</t>
  </si>
  <si>
    <t>ВСЕГО</t>
  </si>
  <si>
    <t>2014 год</t>
  </si>
  <si>
    <t xml:space="preserve">2015 год </t>
  </si>
  <si>
    <t>2017 год</t>
  </si>
  <si>
    <t>Раздел 1.1. За счет инвестиционной составляющей в тарифах, в том числе:</t>
  </si>
  <si>
    <t>- водоснабжение</t>
  </si>
  <si>
    <t>- водоотведение</t>
  </si>
  <si>
    <t>Раздел 1.2. За счет платы за подключение, в том числе:</t>
  </si>
  <si>
    <t>ВСЕГО ПО ПРОГРАММЕ</t>
  </si>
  <si>
    <t>1.1. Плановый объем финансовых потребностей, необходимых для реализации инвестиционной программы за счет инвестиционной составляющей в тарифе, тыс. руб. без НДС</t>
  </si>
  <si>
    <t>в том числе</t>
  </si>
  <si>
    <t>Сумма,                       тыс. руб.</t>
  </si>
  <si>
    <t>Сумма,                      тыс. руб.</t>
  </si>
  <si>
    <t>ВСЕГО ПО разделу 1.1</t>
  </si>
  <si>
    <t>1.2. Плановый объем финансовых потребностей, необходимых для реализации инвестиционной программы за счет платы за подключение, тыс. руб. без НДС</t>
  </si>
  <si>
    <t>Плата за подключение</t>
  </si>
  <si>
    <t>ВОДОСНАБЖЕНИЕ                        (в части тарифа за подключаемую нагрузку)</t>
  </si>
  <si>
    <t>Плановая подключаемая нагрузка ОКС, м³ в сутки</t>
  </si>
  <si>
    <t>Тариф за подключемую нагрузку ОКС, тыс. руб./м³                в сутки</t>
  </si>
  <si>
    <t>Сумма ,                     тыс. руб.</t>
  </si>
  <si>
    <t>Тариф на подключемую нагрузку ОКС, тыс. руб./м³                в сутки</t>
  </si>
  <si>
    <t>ВОДОСНАБЖЕНИЕ                        (в части тарифа за протяженность сети)</t>
  </si>
  <si>
    <t>Плановая протяженность строительства сети, км</t>
  </si>
  <si>
    <t>Тариф за протяженность тыс. руб./км</t>
  </si>
  <si>
    <t>ИТОГО</t>
  </si>
  <si>
    <t>ВОДООТВЕДЕНИЕ                        (в части тарифа за подключаемую нагрузку)</t>
  </si>
  <si>
    <t>ВОДООТВЕДЕНИЕ                        (в части тарифа за протяженность сети)</t>
  </si>
  <si>
    <t>ВСЕГО ПО РАЗДЕЛУ 1.2</t>
  </si>
  <si>
    <t>2.1. ВОДОСНАБЖЕНИЕ (в части инвестиционной составляющей в тарифе)</t>
  </si>
  <si>
    <t>Итого по водоснабжению (раздел 2.1.)</t>
  </si>
  <si>
    <t>2.2. ВОДОСНАБЖЕНИЕ (в части платы за подключение - тариф за подключаемую нагрузку)</t>
  </si>
  <si>
    <t xml:space="preserve">Модернизация сетей водоснабжения D - 225, 55 п.м.  (ул. 28 Невельской дивизии, 8 - 8а) </t>
  </si>
  <si>
    <t xml:space="preserve">Модернизация сетей водоснабжения D - 160, 65 п.м. (ул. Дзержинского, 9 - 11) </t>
  </si>
  <si>
    <t xml:space="preserve">Модернизация сетей водоснабжения D - 160, 40 п.м. (ул. Дзержинского, 10 - 11) </t>
  </si>
  <si>
    <t xml:space="preserve">Модернизация сетей водоснабжения D - 280, 25 п.м.  (от ул. Толстого до ул. Маяковского) </t>
  </si>
  <si>
    <t xml:space="preserve">Модернизация сетей водоснабжения D - 225, 330 п.м. (от ул. Невского до ул. Конституции) </t>
  </si>
  <si>
    <t>Итого по водоснабжению (раздел 2.2.)</t>
  </si>
  <si>
    <t>2.3. ВОДОСНАБЖЕНИЕ (в части платы за подключение - тариф за протяженность)</t>
  </si>
  <si>
    <t>Строительство участков водопроводных сетей общей протяженностью 0,475 км. (диаметр трубопровода до 100 мм включительно) в целях подключения вновь строящихся (реконструируемых) объектов к централизованной системе водоснабжения</t>
  </si>
  <si>
    <t>Итого по водоснабжению (раздел 2.3.)</t>
  </si>
  <si>
    <t>ВСЕГО ПО ВОДОСНАБЖЕНИЮ (раздел 2)</t>
  </si>
  <si>
    <t>2.1. ВОДООТВЕДЕНИЕ (в части инвестиционной составляющей в тарифе)</t>
  </si>
  <si>
    <t>Итого по водоотведению (раздел 2.1.)</t>
  </si>
  <si>
    <t>2.2. ВОДООТВЕДЕНИЕ (в части платы за подключение - тариф за подключаемую нагрузку)</t>
  </si>
  <si>
    <t>Итого по водоотведению (раздел 2.2.)</t>
  </si>
  <si>
    <t>2.3. ВОДООТВЕДЕНИЕ (в части платы за подключение - тариф за протяженность)</t>
  </si>
  <si>
    <t>Строительство участков канализационных сетей общей протяженностью 0,480 км. (диаметр трубопровода 160 мм) в целях подключения вновь строящихся (реконструируемых) объектов к централизованной системе водоотведения</t>
  </si>
  <si>
    <t>Итого по водоотведению (раздел 2.3.)</t>
  </si>
  <si>
    <t>ВСЕГО ПО ВОДООТВЕДЕНИЮ (раздел 2)</t>
  </si>
  <si>
    <t>ВСЕГО ПО ВОДОСНАБЖЕНИЮ И ВОДООТВЕДЕНИЮ (РАЗДЕЛ 2)</t>
  </si>
  <si>
    <t>Инвестиционная составляющая в тарифе (прибыль)</t>
  </si>
  <si>
    <t>Отклонение</t>
  </si>
  <si>
    <t>4. Информация о фактически проведенных технических мероприятиях инвестиционной программы, тыс. руб. без НДС</t>
  </si>
  <si>
    <t>4.1. ВОДОСНАБЖЕНИЕ (за счет инвестиционной составляющей в тарифе)</t>
  </si>
  <si>
    <t>Итого по водоснабжению за счет инвестиционной составляющей</t>
  </si>
  <si>
    <t>4.2. ВОДОСНАБЖЕНИЕ (за счет платы за подключение)</t>
  </si>
  <si>
    <t>Итого по водоснабжению за счет платы за подключение</t>
  </si>
  <si>
    <t>ВСЕГО ПО ВОДОСНАБЖЕНИЮ</t>
  </si>
  <si>
    <t>4.1. ВОДООТВЕДЕНИЕ (за счет инвестиционной составляющей в тарифе)</t>
  </si>
  <si>
    <t xml:space="preserve">Поставка преобразователя частоты ES025-04-0600F (14025037F793) по договору поставки с "ЭкономЭнерго-К" № 29/09/14 от 29.09.2014 </t>
  </si>
  <si>
    <t>Итого по водоотведению за счет инвестиционной составляющей</t>
  </si>
  <si>
    <t>4.2. ВОДООТВЕДЕНИЕ (за счет платы за подключение)</t>
  </si>
  <si>
    <t>Итого по водоотведению за счет платы за подключение</t>
  </si>
  <si>
    <t>ВСЕГО ПО ВОДООТВЕДЕНИЮ</t>
  </si>
  <si>
    <t>ВСЕГО ПО ВОДОСНАБЖЕНИЮ И ВОДООТВЕДЕНИЮ</t>
  </si>
  <si>
    <t>1. ВОДОСНАБЖЕНИЕ (за счет средств инвестиционной составляющей)</t>
  </si>
  <si>
    <t>1.1. ВОДОСНАБЖЕНИЕ (за счет платы за подключение в части тарифа за протяженность)</t>
  </si>
  <si>
    <t>1.2. ВОДОСНАБЖЕНИЕ (за счет платы за подключение в части тарифа за подключаемую нагрузку)</t>
  </si>
  <si>
    <t>2.1. ВОДООТВЕДЕНИЕ (за счет платы за подключение в части тарифа за протяженность)</t>
  </si>
  <si>
    <t>Примечание: В настоящее время МП "Горводоканал" выполнен перечень технических мероприятий, реализация которых была предусмотрена инвестиционной программой в 2014 г.</t>
  </si>
  <si>
    <t>Осталось профинансировать</t>
  </si>
  <si>
    <t>Плановый объем финансирования инвестиционной программы</t>
  </si>
  <si>
    <t>5.1. Остаток неосвоенных средств от плановых финансовых потребностей (за счет инвестиционной составляющей в тарифе), в том числе:</t>
  </si>
  <si>
    <t>Остаток неосвоенных средств инвестиционной программы по источникам финансирования в разрзе видов деятельности</t>
  </si>
  <si>
    <t>5. Остаток неосвоенных средств от плановых объемов финансовых потребностей, необходимых для реализации инвестиционной программы, тыс. руб. без НДС</t>
  </si>
  <si>
    <t>5.2. Остаток неосвоенных средств от плановых финансовых потребностей (за счет платы за подключение), в том числе:</t>
  </si>
  <si>
    <t>Фактически начислено</t>
  </si>
  <si>
    <t>1205,44 в 2017 году исключение инвестиционной составляющей из НВВ питьевая вода</t>
  </si>
  <si>
    <t>6. Остаток неосвоенных средств от суммы средств фактически полученных (начисленных) с учетом фактического объема реализации услуг водоснабжения и водоотведения, тыс. руб. без НДС</t>
  </si>
  <si>
    <t>+</t>
  </si>
  <si>
    <t>6.1. Остаток неосвоенных средств от суммы фактических начислений (за счет инвестиционной составляющей в тарифе), в том числе:</t>
  </si>
  <si>
    <t>6.2. Остаток неосвоенных средств от суммы фактических начислений (за счет платы за подключение), в том числе:</t>
  </si>
  <si>
    <t>3. Фактическое получение средств для выполнение плана технических мероприятий по источникам финансирования, тыс. руб. без НДС</t>
  </si>
  <si>
    <t>5.1.1. ВОДОСНАБЖЕНИЕ остаток финансирования (за счет инвестиционной составляющей)</t>
  </si>
  <si>
    <t>5.1.2. ВОДООТВЕДЕНИЕ остаток финансирования (за счет инвестиционной составляющей)</t>
  </si>
  <si>
    <t>5.2.1. ВОДОСНАБЖЕНИЕ остаток финансирования (за счет платы за подключение)</t>
  </si>
  <si>
    <t>5.2.2. ВОДООТВЕДЕНИЕ остаток финансирования (за счет платы за подключение)</t>
  </si>
  <si>
    <t>6.1.1. ВОДОСНАБЖЕНИЕ остаток финансирования (за счет инвестиционной составляющей)</t>
  </si>
  <si>
    <t>6.1.2. ВОДООТВЕДЕНИЕ остаток финансирования (за счет инвестиционной составляющей)</t>
  </si>
  <si>
    <t>6.2.1. ВОДОСНАБЖЕНИЕ остаток финансирования (за счет платы за подключение)</t>
  </si>
  <si>
    <t>6.2.2. ВОДООТВЕДЕНИЕ остаток финансирования (за счет платы за подключение)</t>
  </si>
  <si>
    <t>Доля проб питьевой воды, подаваемой с источников водоснабжения, водопроводных станций или иных объектов централизованной системы водоснабжения  в распределительную водопроводную сеть , не соответствующих установленным требованиям, в общем объеме проб, отобранных по результатам производственного контроля качества питьевой воды</t>
  </si>
  <si>
    <t>"___"__________20___г.</t>
  </si>
  <si>
    <r>
      <rPr>
        <b/>
        <u/>
        <sz val="13"/>
        <color theme="1"/>
        <rFont val="Times New Roman"/>
        <family val="1"/>
        <charset val="204"/>
      </rPr>
      <t>Ежеквартально</t>
    </r>
    <r>
      <rPr>
        <sz val="13"/>
        <color theme="1"/>
        <rFont val="Times New Roman"/>
        <family val="1"/>
        <charset val="204"/>
      </rPr>
      <t xml:space="preserve"> необходимо представлять формы </t>
    </r>
    <r>
      <rPr>
        <b/>
        <u/>
        <sz val="13"/>
        <color theme="1"/>
        <rFont val="Times New Roman"/>
        <family val="1"/>
        <charset val="204"/>
      </rPr>
      <t>№: 8.1, 8.2, 8.3</t>
    </r>
  </si>
  <si>
    <t>Годовой отчет состоит из форм №: 7.1, 7.2, 8.1, 8.2, 8.3</t>
  </si>
  <si>
    <t>Отчетные формы необходимо направлять с сопроводительным письмом в адрес министерства ТЭК и ЖКХ АО.</t>
  </si>
  <si>
    <t>К отчету необходимо прикладывать следующие документы:</t>
  </si>
  <si>
    <t>1. Документы, обосновывающие объемы финансирования мероприятия (договоры подряда, формы КС-2, КС-3, счета-фактуры и т.п.)</t>
  </si>
  <si>
    <r>
      <rPr>
        <b/>
        <u/>
        <sz val="13"/>
        <color theme="1"/>
        <rFont val="Times New Roman"/>
        <family val="1"/>
        <charset val="204"/>
      </rPr>
      <t>Исходная информация в отчетных формах</t>
    </r>
    <r>
      <rPr>
        <sz val="13"/>
        <color theme="1"/>
        <rFont val="Times New Roman"/>
        <family val="1"/>
        <charset val="204"/>
      </rPr>
      <t xml:space="preserve"> (наименование мероприятий, плановые объемы финансирования, значения показателей надежности и энергетической эффективности, сроки выполнения этапов реализации мероприятий инвестиционной программы) </t>
    </r>
    <r>
      <rPr>
        <b/>
        <u/>
        <sz val="13"/>
        <color theme="1"/>
        <rFont val="Times New Roman"/>
        <family val="1"/>
        <charset val="204"/>
      </rPr>
      <t>должна быть идентична утвержденной инвестиционной программе.</t>
    </r>
  </si>
  <si>
    <t>Отчетные формы заполняются с нарастающим итогом.</t>
  </si>
  <si>
    <r>
      <t xml:space="preserve">В форме № 8.1 при предоставлении отчета за первый квартал, необходимо сразу указывать </t>
    </r>
    <r>
      <rPr>
        <b/>
        <sz val="13"/>
        <color theme="1"/>
        <rFont val="Times New Roman"/>
        <family val="1"/>
        <charset val="204"/>
      </rPr>
      <t>плановые</t>
    </r>
    <r>
      <rPr>
        <sz val="13"/>
        <color theme="1"/>
        <rFont val="Times New Roman"/>
        <family val="1"/>
        <charset val="204"/>
      </rPr>
      <t xml:space="preserve"> значения объемов средств, планируемых направить на финансирование мероприятий инвестиционной программы на текущий год, по каждому кварталу.</t>
    </r>
  </si>
  <si>
    <t>Форма № 8.2 заполняется в соответствии с утвержденным финансовым планом инвестиционной программы. Данные должны корреспондироваться со справкой о финансировании инвестиционной программы, предоставляемой в агентство по тарифам и ценам Архангельской области</t>
  </si>
  <si>
    <r>
      <t xml:space="preserve">К форме № 8.3 </t>
    </r>
    <r>
      <rPr>
        <b/>
        <u/>
        <sz val="13"/>
        <color theme="1"/>
        <rFont val="Times New Roman"/>
        <family val="1"/>
        <charset val="204"/>
      </rPr>
      <t>необходимо выполнить пояснительную записку</t>
    </r>
  </si>
  <si>
    <t>Предварительно отчетные формы можно направлять Поздеевой О.А. на адрес электронной почты: pozdeeva@aoresc.ru, тел. 8182-494149</t>
  </si>
  <si>
    <t>1.2.6.</t>
  </si>
  <si>
    <t>1.2.7.</t>
  </si>
  <si>
    <t>1.2.8.</t>
  </si>
  <si>
    <t>1.2.9.</t>
  </si>
  <si>
    <t>1.2.10.</t>
  </si>
  <si>
    <t xml:space="preserve">Модернизация сетей водоснабжения D - 225, 55 п.м. (ул. 28 Невельской дивизии, 8 - 8а) </t>
  </si>
  <si>
    <t xml:space="preserve">Модернизация сетей водоснабжения D - 280, 25 п.м. (от ул. Толстого до ул. Маяковского) </t>
  </si>
  <si>
    <t xml:space="preserve">Модернизация сетей водоснабжения D - 225, 55 п.м. (ул. 28  Невельской дивизии, 8 - 8а) </t>
  </si>
  <si>
    <t>Объем финансирования 2017 год</t>
  </si>
  <si>
    <t>2.1.2.</t>
  </si>
  <si>
    <t>2.2. ВОДООТВЕДЕНИЕ (за счет платы за подключение в части тарифа за подключаемую нагрузку)</t>
  </si>
  <si>
    <t>2.2.1.</t>
  </si>
  <si>
    <t>2.2.2.</t>
  </si>
  <si>
    <t>в т.ч. от платы за присоединение к системе водоснабжения</t>
  </si>
  <si>
    <t>Источник финансирования - плата за подключение.
Примечание: Отсутствие источника финансирования в следствии отсутствия заявок на подключение (технологическое присоединение) объектов капитального строительства</t>
  </si>
  <si>
    <t>Источник финансирования - плата за подключение
Примечание: Отсутствие источника финансирования в следствии отсутствия заявок на подключение (технологическое присоединение) объектов капитального строительства</t>
  </si>
  <si>
    <t>Примечание</t>
  </si>
  <si>
    <t>Объект введен в эксплуатацию, подписаны акты ввода</t>
  </si>
  <si>
    <t>Отсутствие источника финансирования в следствии отсутствия заявок на подключение (технологическое присоединение) объектов капитального строительства</t>
  </si>
  <si>
    <t>Отсутствие источника финансирования по причине отсутствия заявок на подключение (технологическое присоединение) объектов капитального строительства, а также тяжелым финансовым положением предприятия</t>
  </si>
  <si>
    <t xml:space="preserve">Построено 0,0215 км. канализационных сетей. Акты о подключении (технологическом присоединении) к централизованной системе водоотведения подписаны.                                                                                                    </t>
  </si>
  <si>
    <t>Отсутсвие источника финансирования  в следствии недостаточного поступления объема денежных средств на фоне тяжелого финансового положения предприятия</t>
  </si>
  <si>
    <t>Посмотрите сноски с низу таблицы.</t>
  </si>
  <si>
    <t>** Задержка сроков реализации технических мероприятий, предусмотренных инвестиционной программой за счет платы за подключение (технологическое присоединение) к централизованным системам холодного водоснабжения и водоотведения связана с ухудшением экономической ситуации в стране, снижением деловой активности и темпов роста в строительной отрасли. Что явилось следствием отсутствия заявок в МП "Горводоканал" на подключение (технологическое присоединение) объектов капитального строительства, запланированных в соответствии с утвержденным планом застройки и техническими условиями, выданными администрацией МО "Котлас".</t>
  </si>
  <si>
    <t>Источник финансирования - инвестиционная составляющая в тарифе.
Примечание: Отсутсвие источника финансирования  в следствии недостаточного поступления объема денежных средств на фоне тяжелого финансового положения предприятия.</t>
  </si>
  <si>
    <t>Источник финансирования - инвестиционная составляющая в тарифе.
Примечание: Отсутсвие источника финансирования  в следствии недостаточного поступления объема денежных средств на фоне тяжелого финансового положения предприятия</t>
  </si>
  <si>
    <t>Исп. Горынцев А.Л., 8(81837) 2-01-30</t>
  </si>
  <si>
    <t>28 м</t>
  </si>
  <si>
    <t>15 м</t>
  </si>
  <si>
    <t>21,5 м</t>
  </si>
  <si>
    <t>Строительство участков водопроводных сетей общей протяженностью 0,475 км. (диаметр трубопровода до 100 мм включительно) в целях подключения вновь строящихся (реконструируемых) объектов к централизованной системе водоснабжения (0,028 км.)</t>
  </si>
  <si>
    <t>Строительство участков канализационных сетей общей протяженностью 0,345 км. (диаметр трубопровода 160 мм) в целях подключения вновь строящихся (реконструируемых) объектов к централизованной системе водоотведения (0,0215 км.)</t>
  </si>
  <si>
    <t>Строительство участков канализационных сетей общей протяженностью 0,480 км. (диаметр трубопровода 160 мм) в целях подключения вновь строящихся (реконструируемых) объектов к централизованной системе водоотведения (0,015 км.)</t>
  </si>
  <si>
    <t>МП "Горводоканал" за 2017 год</t>
  </si>
  <si>
    <t>Строительство участков водопроводных сетей общей протяженностью 0,475 км. (диаметр трубопровода до 100 мм включительно) в целях подключения вновь строящихся (реконструируемых) объектов к централизованной системе водоснабжения (0,028км.)</t>
  </si>
  <si>
    <t>Мероприятия в сфере водоотведения</t>
  </si>
  <si>
    <t>в т.ч. от платы за за присоединение к системе водоотведения</t>
  </si>
  <si>
    <r>
      <t>Информация о ходе реализации инвестиционной программы МП "Горводоканал" "Модернизация насосных станций водоснабжения и водоотведения на 2014 - 2017 годы"                                                                                  (в ред. постановления Мин. Тэк и ЖКХ от 15.12.2015 № 230-п) по состоянию на 01.01.2018 г.</t>
    </r>
    <r>
      <rPr>
        <b/>
        <sz val="10"/>
        <rFont val="Times New Roman"/>
        <family val="1"/>
        <charset val="204"/>
      </rPr>
      <t xml:space="preserve"> </t>
    </r>
  </si>
  <si>
    <t>6624,9 в 2018 году исключение инвестиционной составляющей из НВВ питьевая вода</t>
  </si>
  <si>
    <t>7830,34 ВСЕГО исключение инвестиционной составляющей из НВВ питьевая вода</t>
  </si>
  <si>
    <t>3902,11 в 2018 году исключение инвестиционной составляющей из НВВ водоотведение</t>
  </si>
  <si>
    <t>Нагрузка</t>
  </si>
  <si>
    <t>"Модернизация насосных станций водоснабжения и водоотведения на 2014 - 2017 годы  за 2017 год</t>
  </si>
  <si>
    <t>"Модернизация насосных станций водоснабжения и водоотведения на 2014 - 2017 годы" за 2017 год</t>
  </si>
  <si>
    <t>"Модернизация насосных станций водоснабжения и водоотведения на 2014 - 2017 годы" за 2017 год, млн. руб.</t>
  </si>
  <si>
    <t>По состоянию на: 01.01.2018</t>
  </si>
  <si>
    <t xml:space="preserve">Построено 0,028 км. водопроводных сетей. Акты о подключении (технологическом присоединении) к централизованной системе водоснабжения подписаны.                                                                                                    </t>
  </si>
  <si>
    <t xml:space="preserve">* Задержка сроков выполнения инвестиционной программы  связана с ухудшением экономической ситуации в стране, значительным отклонением  прогнозых индеков цен, применяемых при формировании тарифов, а также сложным финансовым положением МП «Горводоканал» (необходимостью погашения просроченной кредиторской задолженности и выполнением мирового соглашения, заключенного с кредиторами). Недостаточность предельных индексов и индексов роста тарифов, дефицит тарифных источников не позволяют обеспечить стабильную работу предприятия, выполнение в полной мере производственной и инвестиционной программ.
В настоящее время, наряду с положительной динамикой текущей финансово-хозяйственной деятельности МП «Горводоканал», груз накопленных долговых обязательств, не позволяет предприятию функционировать в нормальном режиме. 
МП «Горводоканал» принимаются меры по стабилизации ситуации путем проведения мероприятий по сокращению неучтенного расхода воды, оптимизации расходов, штатной численности, сокращению кредиторской и дебиторской задолженности.
Завершение работ по выполнению МП «Горводоканал» плана технических мероприятий, предусмотренного инвестиционной программой на период 2014 – 2016 годы, в случае изыскания финансовых возможностей планировалось до конца 2017 года. </t>
  </si>
</sst>
</file>

<file path=xl/styles.xml><?xml version="1.0" encoding="utf-8"?>
<styleSheet xmlns="http://schemas.openxmlformats.org/spreadsheetml/2006/main">
  <numFmts count="6">
    <numFmt numFmtId="164" formatCode="_(&quot;р.&quot;* #,##0.00_);_(&quot;р.&quot;* \(#,##0.00\);_(&quot;р.&quot;* &quot;-&quot;??_);_(@_)"/>
    <numFmt numFmtId="165" formatCode="0.0"/>
    <numFmt numFmtId="166" formatCode="0.00000"/>
    <numFmt numFmtId="167" formatCode="0.000"/>
    <numFmt numFmtId="168" formatCode="0.0000"/>
    <numFmt numFmtId="169" formatCode="0.0000000"/>
  </numFmts>
  <fonts count="3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6.5"/>
      <name val="Times New Roman"/>
      <family val="1"/>
      <charset val="204"/>
    </font>
    <font>
      <sz val="6.5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"/>
      <family val="2"/>
    </font>
    <font>
      <sz val="9"/>
      <name val="Arial"/>
      <family val="2"/>
    </font>
    <font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Arial Cyr"/>
      <charset val="204"/>
    </font>
    <font>
      <i/>
      <sz val="10"/>
      <name val="Times New Roman"/>
      <family val="1"/>
      <charset val="204"/>
    </font>
    <font>
      <i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6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0" fontId="5" fillId="0" borderId="0"/>
    <xf numFmtId="164" fontId="11" fillId="0" borderId="0" applyFont="0" applyFill="0" applyBorder="0" applyAlignment="0" applyProtection="0"/>
    <xf numFmtId="0" fontId="12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21" fillId="0" borderId="0"/>
  </cellStyleXfs>
  <cellXfs count="646">
    <xf numFmtId="0" fontId="0" fillId="0" borderId="0" xfId="0"/>
    <xf numFmtId="0" fontId="6" fillId="0" borderId="0" xfId="2" applyFont="1"/>
    <xf numFmtId="0" fontId="1" fillId="0" borderId="0" xfId="2" applyFont="1"/>
    <xf numFmtId="0" fontId="7" fillId="0" borderId="0" xfId="2" applyFont="1"/>
    <xf numFmtId="0" fontId="8" fillId="0" borderId="0" xfId="2" applyFont="1"/>
    <xf numFmtId="0" fontId="6" fillId="0" borderId="0" xfId="2" applyFont="1" applyAlignment="1">
      <alignment vertical="center"/>
    </xf>
    <xf numFmtId="0" fontId="4" fillId="0" borderId="0" xfId="2" applyFont="1"/>
    <xf numFmtId="0" fontId="10" fillId="0" borderId="0" xfId="2" applyFont="1"/>
    <xf numFmtId="0" fontId="9" fillId="0" borderId="0" xfId="2" applyFont="1"/>
    <xf numFmtId="0" fontId="4" fillId="0" borderId="0" xfId="2" applyFont="1" applyAlignment="1">
      <alignment horizontal="center" vertical="center" wrapText="1"/>
    </xf>
    <xf numFmtId="0" fontId="4" fillId="0" borderId="0" xfId="2" applyFont="1" applyAlignment="1">
      <alignment vertical="top"/>
    </xf>
    <xf numFmtId="0" fontId="8" fillId="0" borderId="0" xfId="2" applyFont="1" applyAlignment="1">
      <alignment horizontal="right" vertic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/>
    </xf>
    <xf numFmtId="0" fontId="3" fillId="0" borderId="1" xfId="2" applyFont="1" applyBorder="1" applyAlignment="1">
      <alignment horizontal="right" vertical="center"/>
    </xf>
    <xf numFmtId="0" fontId="7" fillId="0" borderId="0" xfId="2" applyFont="1" applyAlignment="1">
      <alignment horizontal="right"/>
    </xf>
    <xf numFmtId="0" fontId="10" fillId="0" borderId="2" xfId="2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6" fillId="0" borderId="2" xfId="2" applyFont="1" applyBorder="1" applyAlignment="1">
      <alignment horizontal="center" vertical="center"/>
    </xf>
    <xf numFmtId="0" fontId="6" fillId="0" borderId="2" xfId="2" applyFont="1" applyBorder="1" applyAlignment="1">
      <alignment horizontal="left" vertical="center" wrapText="1"/>
    </xf>
    <xf numFmtId="0" fontId="6" fillId="0" borderId="0" xfId="2" applyFont="1" applyAlignment="1">
      <alignment vertical="center" wrapText="1"/>
    </xf>
    <xf numFmtId="0" fontId="3" fillId="0" borderId="0" xfId="2" applyFont="1" applyBorder="1" applyAlignment="1"/>
    <xf numFmtId="0" fontId="7" fillId="0" borderId="2" xfId="2" applyFont="1" applyBorder="1" applyAlignment="1">
      <alignment horizontal="center" vertical="center"/>
    </xf>
    <xf numFmtId="0" fontId="14" fillId="0" borderId="0" xfId="2" applyFont="1"/>
    <xf numFmtId="0" fontId="15" fillId="0" borderId="0" xfId="2" applyFont="1"/>
    <xf numFmtId="0" fontId="16" fillId="0" borderId="0" xfId="2" applyFont="1"/>
    <xf numFmtId="0" fontId="3" fillId="0" borderId="2" xfId="2" applyFont="1" applyBorder="1" applyAlignment="1">
      <alignment horizontal="center" vertical="center" wrapText="1"/>
    </xf>
    <xf numFmtId="49" fontId="2" fillId="0" borderId="2" xfId="2" applyNumberFormat="1" applyFont="1" applyBorder="1" applyAlignment="1">
      <alignment horizontal="center" vertical="center"/>
    </xf>
    <xf numFmtId="0" fontId="2" fillId="0" borderId="2" xfId="2" applyFont="1" applyBorder="1" applyAlignment="1">
      <alignment horizontal="left" vertical="center"/>
    </xf>
    <xf numFmtId="0" fontId="3" fillId="0" borderId="2" xfId="2" applyNumberFormat="1" applyFont="1" applyBorder="1" applyAlignment="1">
      <alignment horizontal="center" vertical="center"/>
    </xf>
    <xf numFmtId="49" fontId="3" fillId="0" borderId="2" xfId="2" applyNumberFormat="1" applyFont="1" applyBorder="1" applyAlignment="1">
      <alignment horizontal="center" vertical="center"/>
    </xf>
    <xf numFmtId="0" fontId="3" fillId="0" borderId="2" xfId="2" applyFont="1" applyBorder="1" applyAlignment="1">
      <alignment horizontal="left" vertical="center"/>
    </xf>
    <xf numFmtId="0" fontId="3" fillId="0" borderId="2" xfId="2" applyFont="1" applyBorder="1" applyAlignment="1">
      <alignment horizontal="center" vertical="center"/>
    </xf>
    <xf numFmtId="0" fontId="3" fillId="0" borderId="0" xfId="2" applyFont="1"/>
    <xf numFmtId="0" fontId="2" fillId="0" borderId="0" xfId="2" applyFont="1" applyAlignment="1">
      <alignment horizontal="right"/>
    </xf>
    <xf numFmtId="0" fontId="7" fillId="0" borderId="0" xfId="2" applyFont="1" applyBorder="1"/>
    <xf numFmtId="0" fontId="3" fillId="0" borderId="0" xfId="2" applyFont="1" applyBorder="1"/>
    <xf numFmtId="0" fontId="2" fillId="0" borderId="0" xfId="2" applyFont="1"/>
    <xf numFmtId="0" fontId="6" fillId="0" borderId="0" xfId="2" applyFont="1" applyBorder="1" applyAlignment="1">
      <alignment vertical="top"/>
    </xf>
    <xf numFmtId="0" fontId="17" fillId="0" borderId="0" xfId="2" applyFont="1"/>
    <xf numFmtId="0" fontId="18" fillId="0" borderId="0" xfId="2" applyFont="1" applyAlignment="1">
      <alignment vertical="center"/>
    </xf>
    <xf numFmtId="0" fontId="18" fillId="0" borderId="0" xfId="2" applyFont="1"/>
    <xf numFmtId="0" fontId="18" fillId="0" borderId="0" xfId="2" applyFont="1" applyAlignment="1">
      <alignment wrapText="1"/>
    </xf>
    <xf numFmtId="0" fontId="17" fillId="0" borderId="0" xfId="2" applyFont="1" applyAlignment="1">
      <alignment wrapText="1"/>
    </xf>
    <xf numFmtId="0" fontId="14" fillId="0" borderId="0" xfId="0" applyFont="1" applyFill="1"/>
    <xf numFmtId="0" fontId="7" fillId="0" borderId="0" xfId="2" applyFont="1" applyBorder="1" applyAlignment="1">
      <alignment horizontal="right"/>
    </xf>
    <xf numFmtId="49" fontId="7" fillId="0" borderId="0" xfId="2" applyNumberFormat="1" applyFont="1" applyBorder="1" applyAlignment="1">
      <alignment horizontal="right"/>
    </xf>
    <xf numFmtId="0" fontId="7" fillId="0" borderId="0" xfId="2" applyFont="1" applyBorder="1" applyAlignment="1">
      <alignment horizontal="right" vertical="center"/>
    </xf>
    <xf numFmtId="0" fontId="7" fillId="0" borderId="0" xfId="0" applyFont="1" applyFill="1"/>
    <xf numFmtId="0" fontId="14" fillId="0" borderId="0" xfId="2" applyFont="1" applyAlignment="1"/>
    <xf numFmtId="0" fontId="8" fillId="0" borderId="0" xfId="2" applyFont="1" applyBorder="1" applyAlignment="1">
      <alignment vertical="top"/>
    </xf>
    <xf numFmtId="0" fontId="10" fillId="0" borderId="0" xfId="0" applyFont="1" applyFill="1"/>
    <xf numFmtId="0" fontId="6" fillId="0" borderId="0" xfId="0" applyFont="1" applyFill="1"/>
    <xf numFmtId="0" fontId="10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3" fillId="0" borderId="0" xfId="0" applyFont="1" applyFill="1"/>
    <xf numFmtId="0" fontId="3" fillId="0" borderId="0" xfId="2" applyFont="1" applyAlignment="1">
      <alignment horizontal="right" wrapText="1"/>
    </xf>
    <xf numFmtId="0" fontId="6" fillId="0" borderId="2" xfId="2" applyFont="1" applyBorder="1" applyAlignment="1">
      <alignment horizontal="left" wrapText="1"/>
    </xf>
    <xf numFmtId="0" fontId="6" fillId="0" borderId="2" xfId="2" applyFont="1" applyBorder="1" applyAlignment="1">
      <alignment horizontal="center"/>
    </xf>
    <xf numFmtId="0" fontId="1" fillId="0" borderId="0" xfId="2" applyFont="1" applyAlignment="1">
      <alignment wrapText="1"/>
    </xf>
    <xf numFmtId="0" fontId="1" fillId="0" borderId="0" xfId="2" applyFont="1" applyBorder="1" applyAlignment="1"/>
    <xf numFmtId="0" fontId="3" fillId="0" borderId="0" xfId="2" applyFont="1" applyAlignment="1">
      <alignment horizontal="right" wrapText="1"/>
    </xf>
    <xf numFmtId="0" fontId="3" fillId="0" borderId="0" xfId="2" applyFont="1" applyAlignment="1">
      <alignment horizontal="right"/>
    </xf>
    <xf numFmtId="0" fontId="20" fillId="0" borderId="0" xfId="2" applyFont="1"/>
    <xf numFmtId="0" fontId="20" fillId="0" borderId="0" xfId="0" applyFont="1" applyFill="1" applyAlignment="1">
      <alignment horizontal="right"/>
    </xf>
    <xf numFmtId="0" fontId="2" fillId="0" borderId="2" xfId="2" applyFont="1" applyBorder="1" applyAlignment="1">
      <alignment horizontal="center" vertical="center"/>
    </xf>
    <xf numFmtId="0" fontId="20" fillId="0" borderId="0" xfId="2" applyFont="1" applyAlignment="1">
      <alignment horizontal="right" wrapText="1"/>
    </xf>
    <xf numFmtId="0" fontId="3" fillId="0" borderId="0" xfId="2" applyFont="1" applyAlignment="1">
      <alignment horizontal="right" wrapText="1"/>
    </xf>
    <xf numFmtId="0" fontId="2" fillId="0" borderId="2" xfId="2" applyFont="1" applyBorder="1" applyAlignment="1">
      <alignment horizontal="center" vertical="center"/>
    </xf>
    <xf numFmtId="0" fontId="3" fillId="0" borderId="0" xfId="2" applyFont="1" applyAlignment="1">
      <alignment horizontal="left" wrapText="1"/>
    </xf>
    <xf numFmtId="0" fontId="6" fillId="0" borderId="2" xfId="2" applyFont="1" applyBorder="1" applyAlignment="1">
      <alignment vertical="center" wrapText="1"/>
    </xf>
    <xf numFmtId="0" fontId="6" fillId="0" borderId="0" xfId="2" applyFont="1" applyAlignment="1">
      <alignment horizontal="left"/>
    </xf>
    <xf numFmtId="10" fontId="7" fillId="0" borderId="2" xfId="2" applyNumberFormat="1" applyFont="1" applyBorder="1" applyAlignment="1">
      <alignment horizontal="center" vertical="center"/>
    </xf>
    <xf numFmtId="0" fontId="5" fillId="0" borderId="0" xfId="2"/>
    <xf numFmtId="0" fontId="22" fillId="0" borderId="33" xfId="11" applyNumberFormat="1" applyFont="1" applyBorder="1" applyAlignment="1">
      <alignment horizontal="left" vertical="top" wrapText="1"/>
    </xf>
    <xf numFmtId="0" fontId="6" fillId="0" borderId="2" xfId="2" applyFont="1" applyBorder="1" applyAlignment="1">
      <alignment horizontal="left" wrapText="1"/>
    </xf>
    <xf numFmtId="0" fontId="3" fillId="0" borderId="0" xfId="2" applyFont="1" applyAlignment="1">
      <alignment horizontal="left" wrapText="1"/>
    </xf>
    <xf numFmtId="0" fontId="3" fillId="0" borderId="0" xfId="2" applyFont="1" applyBorder="1" applyAlignment="1">
      <alignment horizontal="left"/>
    </xf>
    <xf numFmtId="0" fontId="3" fillId="0" borderId="2" xfId="2" applyFont="1" applyBorder="1" applyAlignment="1">
      <alignment horizontal="left" vertical="center" wrapText="1"/>
    </xf>
    <xf numFmtId="0" fontId="7" fillId="0" borderId="0" xfId="2" applyFont="1" applyFill="1"/>
    <xf numFmtId="0" fontId="6" fillId="0" borderId="2" xfId="2" applyFont="1" applyFill="1" applyBorder="1" applyAlignment="1">
      <alignment horizontal="left"/>
    </xf>
    <xf numFmtId="0" fontId="6" fillId="0" borderId="2" xfId="2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center"/>
    </xf>
    <xf numFmtId="0" fontId="6" fillId="0" borderId="2" xfId="2" applyFont="1" applyFill="1" applyBorder="1" applyAlignment="1">
      <alignment horizontal="left" vertical="center" wrapText="1"/>
    </xf>
    <xf numFmtId="0" fontId="6" fillId="0" borderId="2" xfId="2" applyNumberFormat="1" applyFont="1" applyFill="1" applyBorder="1" applyAlignment="1">
      <alignment horizontal="left"/>
    </xf>
    <xf numFmtId="49" fontId="6" fillId="0" borderId="2" xfId="2" applyNumberFormat="1" applyFont="1" applyFill="1" applyBorder="1" applyAlignment="1">
      <alignment horizontal="left"/>
    </xf>
    <xf numFmtId="49" fontId="6" fillId="0" borderId="2" xfId="2" applyNumberFormat="1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wrapText="1"/>
    </xf>
    <xf numFmtId="0" fontId="6" fillId="0" borderId="2" xfId="2" applyFont="1" applyFill="1" applyBorder="1" applyAlignment="1">
      <alignment vertical="center" wrapText="1"/>
    </xf>
    <xf numFmtId="0" fontId="6" fillId="0" borderId="2" xfId="2" applyFont="1" applyFill="1" applyBorder="1" applyAlignment="1">
      <alignment horizontal="left" vertical="center"/>
    </xf>
    <xf numFmtId="0" fontId="6" fillId="0" borderId="2" xfId="2" applyNumberFormat="1" applyFont="1" applyFill="1" applyBorder="1" applyAlignment="1">
      <alignment horizontal="left" vertical="center"/>
    </xf>
    <xf numFmtId="0" fontId="6" fillId="0" borderId="2" xfId="2" applyFont="1" applyFill="1" applyBorder="1" applyAlignment="1">
      <alignment horizontal="left" wrapText="1"/>
    </xf>
    <xf numFmtId="0" fontId="6" fillId="0" borderId="2" xfId="2" applyFont="1" applyFill="1" applyBorder="1" applyAlignment="1">
      <alignment horizontal="left"/>
    </xf>
    <xf numFmtId="167" fontId="6" fillId="0" borderId="2" xfId="2" applyNumberFormat="1" applyFont="1" applyBorder="1" applyAlignment="1">
      <alignment horizontal="center" vertical="center"/>
    </xf>
    <xf numFmtId="0" fontId="3" fillId="0" borderId="2" xfId="2" applyFont="1" applyFill="1" applyBorder="1" applyAlignment="1">
      <alignment horizontal="center" vertical="center"/>
    </xf>
    <xf numFmtId="0" fontId="2" fillId="0" borderId="16" xfId="2" applyFont="1" applyFill="1" applyBorder="1" applyAlignment="1">
      <alignment horizontal="center" vertical="center"/>
    </xf>
    <xf numFmtId="0" fontId="3" fillId="0" borderId="0" xfId="2" applyFont="1" applyAlignment="1">
      <alignment horizontal="left"/>
    </xf>
    <xf numFmtId="0" fontId="3" fillId="0" borderId="16" xfId="2" applyFont="1" applyFill="1" applyBorder="1" applyAlignment="1">
      <alignment horizontal="center"/>
    </xf>
    <xf numFmtId="0" fontId="3" fillId="0" borderId="19" xfId="2" applyFont="1" applyFill="1" applyBorder="1" applyAlignment="1">
      <alignment horizontal="center" vertical="center"/>
    </xf>
    <xf numFmtId="0" fontId="3" fillId="0" borderId="19" xfId="2" applyFont="1" applyFill="1" applyBorder="1" applyAlignment="1">
      <alignment horizontal="center"/>
    </xf>
    <xf numFmtId="0" fontId="3" fillId="0" borderId="20" xfId="2" applyFont="1" applyFill="1" applyBorder="1" applyAlignment="1">
      <alignment horizontal="center" vertical="center"/>
    </xf>
    <xf numFmtId="0" fontId="3" fillId="0" borderId="20" xfId="2" applyFont="1" applyFill="1" applyBorder="1" applyAlignment="1">
      <alignment horizontal="center"/>
    </xf>
    <xf numFmtId="0" fontId="3" fillId="0" borderId="21" xfId="2" applyFont="1" applyFill="1" applyBorder="1" applyAlignment="1">
      <alignment horizontal="center" vertical="center"/>
    </xf>
    <xf numFmtId="0" fontId="3" fillId="0" borderId="21" xfId="2" applyFont="1" applyFill="1" applyBorder="1" applyAlignment="1">
      <alignment horizontal="center"/>
    </xf>
    <xf numFmtId="0" fontId="3" fillId="0" borderId="27" xfId="2" applyFont="1" applyFill="1" applyBorder="1" applyAlignment="1">
      <alignment vertical="center"/>
    </xf>
    <xf numFmtId="0" fontId="3" fillId="0" borderId="27" xfId="2" applyFont="1" applyFill="1" applyBorder="1" applyAlignment="1">
      <alignment horizontal="center" vertical="center"/>
    </xf>
    <xf numFmtId="0" fontId="3" fillId="0" borderId="27" xfId="2" applyFont="1" applyFill="1" applyBorder="1" applyAlignment="1">
      <alignment horizontal="center"/>
    </xf>
    <xf numFmtId="0" fontId="3" fillId="0" borderId="32" xfId="2" applyFont="1" applyFill="1" applyBorder="1" applyAlignment="1">
      <alignment vertical="center"/>
    </xf>
    <xf numFmtId="0" fontId="3" fillId="0" borderId="32" xfId="2" applyFont="1" applyFill="1" applyBorder="1" applyAlignment="1">
      <alignment horizontal="center" vertical="center"/>
    </xf>
    <xf numFmtId="0" fontId="3" fillId="0" borderId="32" xfId="2" applyFont="1" applyFill="1" applyBorder="1" applyAlignment="1">
      <alignment horizontal="center"/>
    </xf>
    <xf numFmtId="0" fontId="2" fillId="0" borderId="29" xfId="2" applyFont="1" applyFill="1" applyBorder="1" applyAlignment="1">
      <alignment horizontal="center" vertical="center"/>
    </xf>
    <xf numFmtId="0" fontId="3" fillId="0" borderId="19" xfId="2" applyFont="1" applyFill="1" applyBorder="1" applyAlignment="1">
      <alignment horizontal="left" vertical="center"/>
    </xf>
    <xf numFmtId="0" fontId="3" fillId="0" borderId="0" xfId="2" applyFont="1" applyFill="1" applyBorder="1" applyAlignment="1"/>
    <xf numFmtId="165" fontId="3" fillId="0" borderId="0" xfId="2" applyNumberFormat="1" applyFont="1" applyFill="1" applyBorder="1" applyAlignment="1"/>
    <xf numFmtId="165" fontId="3" fillId="0" borderId="0" xfId="2" applyNumberFormat="1" applyFont="1" applyFill="1" applyBorder="1"/>
    <xf numFmtId="165" fontId="2" fillId="0" borderId="0" xfId="2" applyNumberFormat="1" applyFont="1" applyFill="1" applyBorder="1"/>
    <xf numFmtId="14" fontId="7" fillId="0" borderId="4" xfId="2" applyNumberFormat="1" applyFont="1" applyBorder="1" applyAlignment="1">
      <alignment horizontal="center" vertical="center"/>
    </xf>
    <xf numFmtId="0" fontId="9" fillId="0" borderId="2" xfId="2" applyFont="1" applyFill="1" applyBorder="1" applyAlignment="1">
      <alignment horizontal="center" vertical="top"/>
    </xf>
    <xf numFmtId="49" fontId="9" fillId="0" borderId="2" xfId="2" applyNumberFormat="1" applyFont="1" applyFill="1" applyBorder="1" applyAlignment="1">
      <alignment horizontal="center" vertical="top"/>
    </xf>
    <xf numFmtId="0" fontId="8" fillId="0" borderId="2" xfId="2" applyFont="1" applyFill="1" applyBorder="1" applyAlignment="1">
      <alignment horizontal="center" vertical="center"/>
    </xf>
    <xf numFmtId="0" fontId="10" fillId="0" borderId="2" xfId="2" applyFont="1" applyFill="1" applyBorder="1" applyAlignment="1">
      <alignment horizontal="center" vertical="center"/>
    </xf>
    <xf numFmtId="0" fontId="10" fillId="0" borderId="2" xfId="2" applyFont="1" applyFill="1" applyBorder="1" applyAlignment="1">
      <alignment horizontal="left" vertical="center" wrapText="1"/>
    </xf>
    <xf numFmtId="0" fontId="10" fillId="0" borderId="2" xfId="2" applyFont="1" applyFill="1" applyBorder="1" applyAlignment="1">
      <alignment horizontal="center"/>
    </xf>
    <xf numFmtId="0" fontId="3" fillId="3" borderId="0" xfId="2" applyFont="1" applyFill="1"/>
    <xf numFmtId="0" fontId="5" fillId="3" borderId="0" xfId="2" applyFill="1"/>
    <xf numFmtId="0" fontId="2" fillId="0" borderId="0" xfId="2" applyFont="1" applyAlignment="1">
      <alignment horizontal="center"/>
    </xf>
    <xf numFmtId="166" fontId="6" fillId="0" borderId="2" xfId="2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6" fillId="0" borderId="2" xfId="2" applyFont="1" applyFill="1" applyBorder="1" applyAlignment="1">
      <alignment horizontal="left"/>
    </xf>
    <xf numFmtId="0" fontId="10" fillId="0" borderId="2" xfId="2" applyFont="1" applyFill="1" applyBorder="1" applyAlignment="1">
      <alignment horizontal="left" wrapText="1"/>
    </xf>
    <xf numFmtId="0" fontId="6" fillId="0" borderId="2" xfId="2" applyFont="1" applyFill="1" applyBorder="1" applyAlignment="1">
      <alignment horizontal="left" wrapText="1"/>
    </xf>
    <xf numFmtId="0" fontId="2" fillId="0" borderId="2" xfId="2" applyFont="1" applyBorder="1" applyAlignment="1">
      <alignment horizontal="center" vertical="center"/>
    </xf>
    <xf numFmtId="0" fontId="7" fillId="0" borderId="4" xfId="2" applyFont="1" applyBorder="1" applyAlignment="1">
      <alignment horizontal="center" vertical="center"/>
    </xf>
    <xf numFmtId="0" fontId="3" fillId="0" borderId="0" xfId="0" applyFont="1" applyFill="1" applyAlignment="1">
      <alignment horizontal="right"/>
    </xf>
    <xf numFmtId="0" fontId="8" fillId="0" borderId="0" xfId="2" applyFont="1" applyBorder="1" applyAlignment="1">
      <alignment horizontal="center" vertical="top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top"/>
    </xf>
    <xf numFmtId="49" fontId="10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/>
    </xf>
    <xf numFmtId="165" fontId="6" fillId="0" borderId="2" xfId="0" applyNumberFormat="1" applyFont="1" applyFill="1" applyBorder="1" applyAlignment="1">
      <alignment horizontal="center" vertical="center"/>
    </xf>
    <xf numFmtId="165" fontId="10" fillId="0" borderId="2" xfId="0" applyNumberFormat="1" applyFont="1" applyFill="1" applyBorder="1" applyAlignment="1">
      <alignment horizontal="center" vertical="center"/>
    </xf>
    <xf numFmtId="2" fontId="6" fillId="0" borderId="2" xfId="0" applyNumberFormat="1" applyFont="1" applyFill="1" applyBorder="1" applyAlignment="1">
      <alignment horizontal="center" vertical="center"/>
    </xf>
    <xf numFmtId="167" fontId="6" fillId="0" borderId="2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wrapText="1"/>
    </xf>
    <xf numFmtId="0" fontId="24" fillId="0" borderId="0" xfId="0" applyFont="1" applyAlignment="1">
      <alignment wrapText="1"/>
    </xf>
    <xf numFmtId="0" fontId="23" fillId="0" borderId="0" xfId="0" applyFont="1" applyAlignment="1">
      <alignment vertical="center" wrapText="1"/>
    </xf>
    <xf numFmtId="14" fontId="6" fillId="0" borderId="2" xfId="2" applyNumberFormat="1" applyFont="1" applyFill="1" applyBorder="1" applyAlignment="1">
      <alignment horizontal="center" vertical="center"/>
    </xf>
    <xf numFmtId="14" fontId="6" fillId="0" borderId="2" xfId="2" applyNumberFormat="1" applyFont="1" applyFill="1" applyBorder="1" applyAlignment="1">
      <alignment horizontal="left" vertical="center"/>
    </xf>
    <xf numFmtId="1" fontId="6" fillId="0" borderId="2" xfId="2" applyNumberFormat="1" applyFont="1" applyBorder="1" applyAlignment="1">
      <alignment horizontal="center" vertical="center"/>
    </xf>
    <xf numFmtId="0" fontId="7" fillId="0" borderId="2" xfId="2" applyFont="1" applyFill="1" applyBorder="1" applyAlignment="1">
      <alignment horizontal="center" vertical="center"/>
    </xf>
    <xf numFmtId="0" fontId="2" fillId="0" borderId="2" xfId="2" applyFont="1" applyBorder="1" applyAlignment="1">
      <alignment horizontal="center" vertical="center"/>
    </xf>
    <xf numFmtId="0" fontId="14" fillId="0" borderId="0" xfId="2" applyFont="1" applyAlignment="1">
      <alignment vertical="center" wrapText="1"/>
    </xf>
    <xf numFmtId="0" fontId="4" fillId="0" borderId="0" xfId="2" applyFont="1" applyAlignment="1">
      <alignment horizontal="left" indent="1"/>
    </xf>
    <xf numFmtId="167" fontId="10" fillId="0" borderId="2" xfId="2" applyNumberFormat="1" applyFont="1" applyBorder="1" applyAlignment="1">
      <alignment horizontal="center" vertical="center"/>
    </xf>
    <xf numFmtId="0" fontId="15" fillId="0" borderId="0" xfId="2" applyFont="1" applyAlignment="1">
      <alignment vertical="top" wrapText="1"/>
    </xf>
    <xf numFmtId="10" fontId="7" fillId="0" borderId="2" xfId="2" applyNumberFormat="1" applyFont="1" applyFill="1" applyBorder="1" applyAlignment="1">
      <alignment horizontal="center" vertical="center"/>
    </xf>
    <xf numFmtId="0" fontId="3" fillId="0" borderId="0" xfId="2" applyFont="1" applyBorder="1" applyAlignment="1">
      <alignment horizontal="right"/>
    </xf>
    <xf numFmtId="0" fontId="7" fillId="0" borderId="2" xfId="2" applyFont="1" applyBorder="1" applyAlignment="1">
      <alignment vertical="center" wrapText="1"/>
    </xf>
    <xf numFmtId="0" fontId="7" fillId="0" borderId="2" xfId="2" applyFont="1" applyBorder="1" applyAlignment="1">
      <alignment horizontal="left" vertical="center" wrapText="1"/>
    </xf>
    <xf numFmtId="0" fontId="6" fillId="0" borderId="2" xfId="2" applyFont="1" applyFill="1" applyBorder="1" applyAlignment="1">
      <alignment horizontal="left" wrapText="1"/>
    </xf>
    <xf numFmtId="0" fontId="7" fillId="0" borderId="36" xfId="2" applyFont="1" applyBorder="1" applyAlignment="1">
      <alignment vertical="center" wrapText="1"/>
    </xf>
    <xf numFmtId="0" fontId="3" fillId="0" borderId="16" xfId="2" applyFont="1" applyFill="1" applyBorder="1" applyAlignment="1">
      <alignment horizontal="center" vertical="center"/>
    </xf>
    <xf numFmtId="0" fontId="3" fillId="0" borderId="20" xfId="2" applyFont="1" applyFill="1" applyBorder="1" applyAlignment="1">
      <alignment horizontal="left" vertical="center"/>
    </xf>
    <xf numFmtId="0" fontId="3" fillId="0" borderId="21" xfId="2" applyFont="1" applyFill="1" applyBorder="1" applyAlignment="1">
      <alignment horizontal="left" vertical="center"/>
    </xf>
    <xf numFmtId="0" fontId="6" fillId="0" borderId="2" xfId="2" applyFont="1" applyFill="1" applyBorder="1" applyAlignment="1">
      <alignment horizontal="left" wrapText="1"/>
    </xf>
    <xf numFmtId="0" fontId="3" fillId="0" borderId="0" xfId="2" applyFont="1" applyAlignment="1">
      <alignment horizontal="center" vertical="center"/>
    </xf>
    <xf numFmtId="2" fontId="6" fillId="0" borderId="2" xfId="2" applyNumberFormat="1" applyFont="1" applyFill="1" applyBorder="1" applyAlignment="1">
      <alignment horizontal="center" vertical="center"/>
    </xf>
    <xf numFmtId="166" fontId="6" fillId="0" borderId="2" xfId="2" applyNumberFormat="1" applyFont="1" applyFill="1" applyBorder="1" applyAlignment="1">
      <alignment horizontal="center"/>
    </xf>
    <xf numFmtId="166" fontId="6" fillId="0" borderId="2" xfId="2" applyNumberFormat="1" applyFont="1" applyFill="1" applyBorder="1" applyAlignment="1">
      <alignment horizontal="center" vertical="center"/>
    </xf>
    <xf numFmtId="0" fontId="2" fillId="0" borderId="19" xfId="2" applyFont="1" applyFill="1" applyBorder="1" applyAlignment="1">
      <alignment horizontal="center" vertical="center"/>
    </xf>
    <xf numFmtId="0" fontId="2" fillId="0" borderId="20" xfId="2" applyFont="1" applyFill="1" applyBorder="1" applyAlignment="1">
      <alignment horizontal="center" vertical="center"/>
    </xf>
    <xf numFmtId="0" fontId="2" fillId="0" borderId="21" xfId="2" applyFont="1" applyFill="1" applyBorder="1" applyAlignment="1">
      <alignment horizontal="center" vertical="center"/>
    </xf>
    <xf numFmtId="0" fontId="2" fillId="0" borderId="27" xfId="2" applyFont="1" applyFill="1" applyBorder="1" applyAlignment="1">
      <alignment horizontal="center" vertical="center"/>
    </xf>
    <xf numFmtId="0" fontId="2" fillId="0" borderId="32" xfId="2" applyFont="1" applyFill="1" applyBorder="1" applyAlignment="1">
      <alignment horizontal="center" vertical="center"/>
    </xf>
    <xf numFmtId="0" fontId="3" fillId="0" borderId="19" xfId="2" applyFont="1" applyFill="1" applyBorder="1" applyAlignment="1"/>
    <xf numFmtId="0" fontId="3" fillId="0" borderId="20" xfId="2" applyFont="1" applyFill="1" applyBorder="1" applyAlignment="1"/>
    <xf numFmtId="0" fontId="3" fillId="0" borderId="21" xfId="2" applyFont="1" applyFill="1" applyBorder="1" applyAlignment="1"/>
    <xf numFmtId="0" fontId="28" fillId="0" borderId="20" xfId="0" applyFont="1" applyFill="1" applyBorder="1" applyAlignment="1">
      <alignment horizontal="center" vertical="center"/>
    </xf>
    <xf numFmtId="169" fontId="10" fillId="0" borderId="2" xfId="2" applyNumberFormat="1" applyFont="1" applyBorder="1" applyAlignment="1">
      <alignment horizontal="center" vertical="center"/>
    </xf>
    <xf numFmtId="0" fontId="2" fillId="3" borderId="0" xfId="2" applyFont="1" applyFill="1"/>
    <xf numFmtId="0" fontId="2" fillId="0" borderId="2" xfId="2" applyFont="1" applyBorder="1" applyAlignment="1">
      <alignment horizontal="center" vertical="center"/>
    </xf>
    <xf numFmtId="0" fontId="4" fillId="0" borderId="16" xfId="2" applyFont="1" applyBorder="1" applyAlignment="1">
      <alignment horizontal="center" vertical="center" wrapText="1"/>
    </xf>
    <xf numFmtId="0" fontId="4" fillId="0" borderId="16" xfId="2" applyFont="1" applyFill="1" applyBorder="1" applyAlignment="1">
      <alignment horizontal="center" vertical="center" wrapText="1"/>
    </xf>
    <xf numFmtId="0" fontId="4" fillId="0" borderId="16" xfId="2" applyFont="1" applyBorder="1" applyAlignment="1">
      <alignment horizontal="center" vertical="center"/>
    </xf>
    <xf numFmtId="0" fontId="4" fillId="0" borderId="19" xfId="2" applyFont="1" applyFill="1" applyBorder="1" applyAlignment="1">
      <alignment horizontal="center" wrapText="1"/>
    </xf>
    <xf numFmtId="0" fontId="4" fillId="0" borderId="19" xfId="2" applyFont="1" applyBorder="1" applyAlignment="1">
      <alignment horizontal="center"/>
    </xf>
    <xf numFmtId="0" fontId="1" fillId="0" borderId="20" xfId="2" applyFont="1" applyFill="1" applyBorder="1" applyAlignment="1">
      <alignment horizontal="center" wrapText="1"/>
    </xf>
    <xf numFmtId="0" fontId="1" fillId="0" borderId="20" xfId="2" applyFont="1" applyBorder="1" applyAlignment="1">
      <alignment horizontal="center"/>
    </xf>
    <xf numFmtId="1" fontId="1" fillId="0" borderId="21" xfId="2" applyNumberFormat="1" applyFont="1" applyFill="1" applyBorder="1" applyAlignment="1">
      <alignment horizontal="center" wrapText="1"/>
    </xf>
    <xf numFmtId="0" fontId="1" fillId="0" borderId="21" xfId="2" applyFont="1" applyFill="1" applyBorder="1" applyAlignment="1">
      <alignment horizontal="center" wrapText="1"/>
    </xf>
    <xf numFmtId="0" fontId="1" fillId="0" borderId="21" xfId="2" applyFont="1" applyBorder="1" applyAlignment="1">
      <alignment horizontal="center"/>
    </xf>
    <xf numFmtId="2" fontId="4" fillId="0" borderId="19" xfId="2" applyNumberFormat="1" applyFont="1" applyFill="1" applyBorder="1" applyAlignment="1">
      <alignment horizontal="center" wrapText="1"/>
    </xf>
    <xf numFmtId="2" fontId="4" fillId="0" borderId="19" xfId="2" applyNumberFormat="1" applyFont="1" applyBorder="1" applyAlignment="1">
      <alignment horizontal="center"/>
    </xf>
    <xf numFmtId="2" fontId="1" fillId="0" borderId="20" xfId="2" applyNumberFormat="1" applyFont="1" applyFill="1" applyBorder="1" applyAlignment="1">
      <alignment horizontal="center" wrapText="1"/>
    </xf>
    <xf numFmtId="2" fontId="1" fillId="0" borderId="20" xfId="2" applyNumberFormat="1" applyFont="1" applyBorder="1" applyAlignment="1">
      <alignment horizontal="center"/>
    </xf>
    <xf numFmtId="2" fontId="1" fillId="0" borderId="21" xfId="2" applyNumberFormat="1" applyFont="1" applyFill="1" applyBorder="1" applyAlignment="1">
      <alignment horizontal="center" wrapText="1"/>
    </xf>
    <xf numFmtId="2" fontId="1" fillId="0" borderId="21" xfId="2" applyNumberFormat="1" applyFont="1" applyBorder="1" applyAlignment="1">
      <alignment horizontal="center"/>
    </xf>
    <xf numFmtId="2" fontId="4" fillId="0" borderId="16" xfId="2" applyNumberFormat="1" applyFont="1" applyFill="1" applyBorder="1" applyAlignment="1">
      <alignment horizontal="center" wrapText="1"/>
    </xf>
    <xf numFmtId="0" fontId="3" fillId="0" borderId="40" xfId="2" applyFont="1" applyFill="1" applyBorder="1" applyAlignment="1">
      <alignment horizontal="center" vertical="center" wrapText="1"/>
    </xf>
    <xf numFmtId="0" fontId="3" fillId="0" borderId="35" xfId="2" applyFont="1" applyFill="1" applyBorder="1" applyAlignment="1">
      <alignment horizontal="center" vertical="center" wrapText="1"/>
    </xf>
    <xf numFmtId="0" fontId="3" fillId="0" borderId="41" xfId="2" applyFont="1" applyFill="1" applyBorder="1" applyAlignment="1">
      <alignment horizontal="center" vertical="center" wrapText="1"/>
    </xf>
    <xf numFmtId="2" fontId="3" fillId="0" borderId="35" xfId="2" applyNumberFormat="1" applyFont="1" applyFill="1" applyBorder="1" applyAlignment="1">
      <alignment horizontal="center" vertical="center" wrapText="1"/>
    </xf>
    <xf numFmtId="0" fontId="3" fillId="0" borderId="6" xfId="2" applyFont="1" applyFill="1" applyBorder="1"/>
    <xf numFmtId="0" fontId="3" fillId="0" borderId="7" xfId="2" applyFont="1" applyBorder="1" applyAlignment="1">
      <alignment horizontal="center"/>
    </xf>
    <xf numFmtId="0" fontId="3" fillId="0" borderId="8" xfId="2" applyFont="1" applyBorder="1" applyAlignment="1">
      <alignment horizontal="center"/>
    </xf>
    <xf numFmtId="0" fontId="3" fillId="0" borderId="43" xfId="2" applyFont="1" applyFill="1" applyBorder="1" applyAlignment="1">
      <alignment horizontal="center" vertical="center" wrapText="1"/>
    </xf>
    <xf numFmtId="2" fontId="3" fillId="0" borderId="46" xfId="2" applyNumberFormat="1" applyFont="1" applyFill="1" applyBorder="1" applyAlignment="1">
      <alignment horizontal="center" vertical="center" wrapText="1"/>
    </xf>
    <xf numFmtId="0" fontId="3" fillId="0" borderId="45" xfId="2" applyFont="1" applyFill="1" applyBorder="1" applyAlignment="1">
      <alignment horizontal="center" vertical="center" wrapText="1"/>
    </xf>
    <xf numFmtId="166" fontId="3" fillId="0" borderId="46" xfId="2" applyNumberFormat="1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 vertical="center"/>
    </xf>
    <xf numFmtId="0" fontId="3" fillId="0" borderId="47" xfId="2" applyFont="1" applyBorder="1" applyAlignment="1">
      <alignment horizontal="center" vertical="center" wrapText="1"/>
    </xf>
    <xf numFmtId="0" fontId="3" fillId="0" borderId="50" xfId="2" applyFont="1" applyBorder="1" applyAlignment="1">
      <alignment horizontal="center" vertical="center" wrapText="1"/>
    </xf>
    <xf numFmtId="0" fontId="3" fillId="0" borderId="49" xfId="2" applyFont="1" applyBorder="1" applyAlignment="1">
      <alignment horizontal="center" vertical="center" wrapText="1"/>
    </xf>
    <xf numFmtId="0" fontId="3" fillId="0" borderId="39" xfId="2" applyFont="1" applyBorder="1" applyAlignment="1">
      <alignment horizontal="center" vertical="center" wrapText="1"/>
    </xf>
    <xf numFmtId="0" fontId="3" fillId="0" borderId="51" xfId="2" applyFont="1" applyBorder="1" applyAlignment="1">
      <alignment horizontal="center" vertical="center"/>
    </xf>
    <xf numFmtId="0" fontId="3" fillId="0" borderId="53" xfId="2" applyFont="1" applyBorder="1" applyAlignment="1">
      <alignment horizontal="center" vertical="center"/>
    </xf>
    <xf numFmtId="0" fontId="3" fillId="0" borderId="54" xfId="2" applyFont="1" applyBorder="1" applyAlignment="1">
      <alignment horizontal="center" vertical="center"/>
    </xf>
    <xf numFmtId="1" fontId="3" fillId="0" borderId="54" xfId="2" applyNumberFormat="1" applyFont="1" applyBorder="1" applyAlignment="1">
      <alignment horizontal="center" vertical="center"/>
    </xf>
    <xf numFmtId="2" fontId="3" fillId="0" borderId="51" xfId="2" applyNumberFormat="1" applyFont="1" applyBorder="1" applyAlignment="1">
      <alignment horizontal="center" vertical="center"/>
    </xf>
    <xf numFmtId="2" fontId="3" fillId="0" borderId="54" xfId="2" applyNumberFormat="1" applyFont="1" applyBorder="1" applyAlignment="1">
      <alignment horizontal="center" vertical="center"/>
    </xf>
    <xf numFmtId="167" fontId="3" fillId="0" borderId="51" xfId="2" applyNumberFormat="1" applyFont="1" applyBorder="1" applyAlignment="1">
      <alignment horizontal="center" vertical="center"/>
    </xf>
    <xf numFmtId="2" fontId="3" fillId="0" borderId="55" xfId="2" applyNumberFormat="1" applyFont="1" applyBorder="1" applyAlignment="1">
      <alignment horizontal="center" vertical="center"/>
    </xf>
    <xf numFmtId="167" fontId="3" fillId="0" borderId="56" xfId="2" applyNumberFormat="1" applyFont="1" applyBorder="1" applyAlignment="1">
      <alignment horizontal="center" vertical="center"/>
    </xf>
    <xf numFmtId="0" fontId="3" fillId="0" borderId="34" xfId="2" applyFont="1" applyBorder="1" applyAlignment="1">
      <alignment horizontal="center" vertical="center"/>
    </xf>
    <xf numFmtId="0" fontId="2" fillId="0" borderId="51" xfId="2" applyFont="1" applyFill="1" applyBorder="1" applyAlignment="1">
      <alignment horizontal="center" vertical="center"/>
    </xf>
    <xf numFmtId="0" fontId="2" fillId="0" borderId="53" xfId="2" applyFont="1" applyFill="1" applyBorder="1" applyAlignment="1">
      <alignment horizontal="center" vertical="center"/>
    </xf>
    <xf numFmtId="2" fontId="2" fillId="0" borderId="54" xfId="2" applyNumberFormat="1" applyFont="1" applyFill="1" applyBorder="1" applyAlignment="1">
      <alignment horizontal="center" vertical="center"/>
    </xf>
    <xf numFmtId="167" fontId="2" fillId="0" borderId="51" xfId="2" applyNumberFormat="1" applyFont="1" applyFill="1" applyBorder="1" applyAlignment="1">
      <alignment horizontal="center" vertical="center"/>
    </xf>
    <xf numFmtId="2" fontId="2" fillId="0" borderId="8" xfId="2" applyNumberFormat="1" applyFont="1" applyFill="1" applyBorder="1" applyAlignment="1">
      <alignment horizontal="center" vertical="center"/>
    </xf>
    <xf numFmtId="167" fontId="2" fillId="0" borderId="6" xfId="2" applyNumberFormat="1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167" fontId="3" fillId="0" borderId="53" xfId="2" applyNumberFormat="1" applyFont="1" applyBorder="1" applyAlignment="1">
      <alignment horizontal="center" vertical="center"/>
    </xf>
    <xf numFmtId="0" fontId="3" fillId="0" borderId="6" xfId="2" applyFont="1" applyBorder="1" applyAlignment="1">
      <alignment horizontal="center" vertical="center"/>
    </xf>
    <xf numFmtId="0" fontId="3" fillId="0" borderId="7" xfId="2" applyFont="1" applyFill="1" applyBorder="1" applyAlignment="1">
      <alignment horizontal="center" vertical="center"/>
    </xf>
    <xf numFmtId="0" fontId="3" fillId="0" borderId="7" xfId="2" applyFont="1" applyFill="1" applyBorder="1" applyAlignment="1">
      <alignment horizontal="center"/>
    </xf>
    <xf numFmtId="0" fontId="3" fillId="0" borderId="47" xfId="2" applyFont="1" applyBorder="1" applyAlignment="1">
      <alignment horizontal="center" vertical="center"/>
    </xf>
    <xf numFmtId="0" fontId="3" fillId="0" borderId="50" xfId="2" applyFont="1" applyFill="1" applyBorder="1" applyAlignment="1">
      <alignment horizontal="center" vertical="center"/>
    </xf>
    <xf numFmtId="0" fontId="3" fillId="0" borderId="50" xfId="2" applyFont="1" applyBorder="1" applyAlignment="1">
      <alignment horizontal="center" vertical="center"/>
    </xf>
    <xf numFmtId="0" fontId="3" fillId="0" borderId="49" xfId="2" applyFont="1" applyBorder="1" applyAlignment="1">
      <alignment horizontal="center" vertical="center"/>
    </xf>
    <xf numFmtId="0" fontId="3" fillId="0" borderId="57" xfId="2" applyFont="1" applyFill="1" applyBorder="1" applyAlignment="1">
      <alignment horizontal="center" vertical="center"/>
    </xf>
    <xf numFmtId="0" fontId="3" fillId="0" borderId="58" xfId="2" applyFont="1" applyBorder="1" applyAlignment="1">
      <alignment horizontal="center" vertical="center"/>
    </xf>
    <xf numFmtId="0" fontId="3" fillId="0" borderId="51" xfId="2" applyFont="1" applyFill="1" applyBorder="1" applyAlignment="1">
      <alignment horizontal="center" vertical="center"/>
    </xf>
    <xf numFmtId="0" fontId="3" fillId="0" borderId="53" xfId="2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/>
    </xf>
    <xf numFmtId="0" fontId="2" fillId="0" borderId="8" xfId="2" applyFont="1" applyBorder="1" applyAlignment="1">
      <alignment horizontal="center" vertical="center"/>
    </xf>
    <xf numFmtId="0" fontId="3" fillId="0" borderId="59" xfId="2" applyFont="1" applyBorder="1" applyAlignment="1">
      <alignment horizontal="center" vertical="center"/>
    </xf>
    <xf numFmtId="0" fontId="3" fillId="0" borderId="36" xfId="2" applyFont="1" applyFill="1" applyBorder="1" applyAlignment="1">
      <alignment horizontal="center" vertical="center"/>
    </xf>
    <xf numFmtId="0" fontId="3" fillId="0" borderId="36" xfId="2" applyFont="1" applyBorder="1" applyAlignment="1">
      <alignment horizontal="center" vertical="center"/>
    </xf>
    <xf numFmtId="0" fontId="3" fillId="0" borderId="60" xfId="2" applyFont="1" applyBorder="1" applyAlignment="1">
      <alignment horizontal="center" vertical="center"/>
    </xf>
    <xf numFmtId="0" fontId="3" fillId="0" borderId="40" xfId="2" applyFont="1" applyBorder="1" applyAlignment="1">
      <alignment horizontal="center" vertical="center"/>
    </xf>
    <xf numFmtId="0" fontId="3" fillId="0" borderId="35" xfId="2" applyFont="1" applyFill="1" applyBorder="1" applyAlignment="1">
      <alignment horizontal="center" vertical="center"/>
    </xf>
    <xf numFmtId="0" fontId="3" fillId="0" borderId="35" xfId="2" applyFont="1" applyBorder="1" applyAlignment="1">
      <alignment horizontal="center" vertical="center"/>
    </xf>
    <xf numFmtId="0" fontId="3" fillId="0" borderId="41" xfId="2" applyFont="1" applyBorder="1" applyAlignment="1">
      <alignment horizontal="center" vertical="center"/>
    </xf>
    <xf numFmtId="0" fontId="2" fillId="0" borderId="16" xfId="2" applyFont="1" applyBorder="1" applyAlignment="1">
      <alignment horizontal="center" vertical="center"/>
    </xf>
    <xf numFmtId="0" fontId="3" fillId="0" borderId="47" xfId="2" applyFont="1" applyFill="1" applyBorder="1" applyAlignment="1">
      <alignment horizontal="center" vertical="center"/>
    </xf>
    <xf numFmtId="0" fontId="3" fillId="0" borderId="6" xfId="2" applyFont="1" applyFill="1" applyBorder="1" applyAlignment="1">
      <alignment horizontal="center" vertical="center"/>
    </xf>
    <xf numFmtId="0" fontId="3" fillId="0" borderId="8" xfId="2" applyFont="1" applyFill="1" applyBorder="1" applyAlignment="1">
      <alignment horizontal="center" vertical="center"/>
    </xf>
    <xf numFmtId="0" fontId="3" fillId="0" borderId="54" xfId="2" applyFont="1" applyFill="1" applyBorder="1" applyAlignment="1">
      <alignment horizontal="center" vertical="center"/>
    </xf>
    <xf numFmtId="2" fontId="3" fillId="0" borderId="51" xfId="2" applyNumberFormat="1" applyFont="1" applyFill="1" applyBorder="1" applyAlignment="1">
      <alignment horizontal="center" vertical="center"/>
    </xf>
    <xf numFmtId="2" fontId="3" fillId="0" borderId="54" xfId="2" applyNumberFormat="1" applyFont="1" applyFill="1" applyBorder="1" applyAlignment="1">
      <alignment horizontal="center" vertical="center"/>
    </xf>
    <xf numFmtId="2" fontId="2" fillId="0" borderId="6" xfId="2" applyNumberFormat="1" applyFont="1" applyFill="1" applyBorder="1" applyAlignment="1">
      <alignment horizontal="center" vertical="center"/>
    </xf>
    <xf numFmtId="0" fontId="2" fillId="0" borderId="61" xfId="2" applyFont="1" applyFill="1" applyBorder="1" applyAlignment="1">
      <alignment horizontal="center" vertical="center"/>
    </xf>
    <xf numFmtId="0" fontId="2" fillId="0" borderId="19" xfId="2" applyFont="1" applyFill="1" applyBorder="1" applyAlignment="1">
      <alignment vertical="center"/>
    </xf>
    <xf numFmtId="0" fontId="3" fillId="0" borderId="19" xfId="2" applyFont="1" applyFill="1" applyBorder="1"/>
    <xf numFmtId="0" fontId="2" fillId="0" borderId="20" xfId="2" applyFont="1" applyFill="1" applyBorder="1" applyAlignment="1">
      <alignment vertical="center"/>
    </xf>
    <xf numFmtId="0" fontId="3" fillId="0" borderId="20" xfId="2" applyFont="1" applyFill="1" applyBorder="1"/>
    <xf numFmtId="0" fontId="2" fillId="0" borderId="21" xfId="2" applyFont="1" applyFill="1" applyBorder="1" applyAlignment="1">
      <alignment vertical="center"/>
    </xf>
    <xf numFmtId="0" fontId="3" fillId="0" borderId="21" xfId="2" applyFont="1" applyFill="1" applyBorder="1"/>
    <xf numFmtId="0" fontId="3" fillId="0" borderId="19" xfId="2" applyFont="1" applyBorder="1" applyAlignment="1">
      <alignment horizontal="center" vertical="center"/>
    </xf>
    <xf numFmtId="1" fontId="2" fillId="0" borderId="20" xfId="0" applyNumberFormat="1" applyFont="1" applyBorder="1" applyAlignment="1">
      <alignment horizontal="center" vertical="center"/>
    </xf>
    <xf numFmtId="2" fontId="2" fillId="0" borderId="20" xfId="0" applyNumberFormat="1" applyFont="1" applyBorder="1" applyAlignment="1">
      <alignment horizontal="center" vertical="center"/>
    </xf>
    <xf numFmtId="168" fontId="2" fillId="0" borderId="20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30" fillId="0" borderId="20" xfId="2" applyFont="1" applyFill="1" applyBorder="1" applyAlignment="1">
      <alignment horizontal="center" vertical="center"/>
    </xf>
    <xf numFmtId="165" fontId="2" fillId="0" borderId="20" xfId="0" applyNumberFormat="1" applyFont="1" applyBorder="1" applyAlignment="1">
      <alignment horizontal="center" vertical="center"/>
    </xf>
    <xf numFmtId="1" fontId="30" fillId="0" borderId="20" xfId="2" applyNumberFormat="1" applyFont="1" applyFill="1" applyBorder="1" applyAlignment="1">
      <alignment horizontal="center" vertical="center"/>
    </xf>
    <xf numFmtId="165" fontId="30" fillId="0" borderId="20" xfId="2" applyNumberFormat="1" applyFont="1" applyFill="1" applyBorder="1" applyAlignment="1">
      <alignment horizontal="center" vertical="center"/>
    </xf>
    <xf numFmtId="167" fontId="30" fillId="0" borderId="20" xfId="2" applyNumberFormat="1" applyFont="1" applyFill="1" applyBorder="1" applyAlignment="1">
      <alignment horizontal="center" vertical="center"/>
    </xf>
    <xf numFmtId="1" fontId="30" fillId="0" borderId="21" xfId="2" applyNumberFormat="1" applyFont="1" applyFill="1" applyBorder="1" applyAlignment="1">
      <alignment horizontal="center" vertical="center"/>
    </xf>
    <xf numFmtId="165" fontId="30" fillId="0" borderId="21" xfId="2" applyNumberFormat="1" applyFont="1" applyFill="1" applyBorder="1" applyAlignment="1">
      <alignment horizontal="center" vertical="center"/>
    </xf>
    <xf numFmtId="168" fontId="2" fillId="0" borderId="20" xfId="0" applyNumberFormat="1" applyFont="1" applyFill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168" fontId="30" fillId="0" borderId="20" xfId="2" applyNumberFormat="1" applyFont="1" applyFill="1" applyBorder="1" applyAlignment="1">
      <alignment horizontal="center" vertical="center"/>
    </xf>
    <xf numFmtId="168" fontId="30" fillId="0" borderId="20" xfId="0" applyNumberFormat="1" applyFont="1" applyBorder="1" applyAlignment="1">
      <alignment horizontal="center" vertical="center"/>
    </xf>
    <xf numFmtId="166" fontId="30" fillId="0" borderId="20" xfId="2" applyNumberFormat="1" applyFont="1" applyFill="1" applyBorder="1" applyAlignment="1">
      <alignment horizontal="center" vertical="center"/>
    </xf>
    <xf numFmtId="166" fontId="30" fillId="0" borderId="20" xfId="0" applyNumberFormat="1" applyFont="1" applyBorder="1" applyAlignment="1">
      <alignment horizontal="center" vertical="center"/>
    </xf>
    <xf numFmtId="0" fontId="30" fillId="0" borderId="21" xfId="2" applyFont="1" applyFill="1" applyBorder="1" applyAlignment="1">
      <alignment horizontal="center" vertical="center"/>
    </xf>
    <xf numFmtId="168" fontId="30" fillId="0" borderId="21" xfId="2" applyNumberFormat="1" applyFont="1" applyFill="1" applyBorder="1" applyAlignment="1">
      <alignment horizontal="center" vertical="center"/>
    </xf>
    <xf numFmtId="167" fontId="2" fillId="0" borderId="20" xfId="0" applyNumberFormat="1" applyFont="1" applyBorder="1" applyAlignment="1">
      <alignment horizontal="center" vertical="center"/>
    </xf>
    <xf numFmtId="2" fontId="30" fillId="0" borderId="20" xfId="2" applyNumberFormat="1" applyFont="1" applyFill="1" applyBorder="1" applyAlignment="1">
      <alignment horizontal="center" vertical="center"/>
    </xf>
    <xf numFmtId="2" fontId="30" fillId="0" borderId="20" xfId="2" applyNumberFormat="1" applyFont="1" applyBorder="1" applyAlignment="1">
      <alignment horizontal="center" vertical="center"/>
    </xf>
    <xf numFmtId="165" fontId="30" fillId="0" borderId="20" xfId="2" applyNumberFormat="1" applyFont="1" applyBorder="1" applyAlignment="1">
      <alignment horizontal="center" vertical="center"/>
    </xf>
    <xf numFmtId="167" fontId="30" fillId="0" borderId="21" xfId="2" applyNumberFormat="1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1" fontId="30" fillId="0" borderId="20" xfId="0" applyNumberFormat="1" applyFont="1" applyBorder="1" applyAlignment="1">
      <alignment horizontal="center" vertical="center"/>
    </xf>
    <xf numFmtId="168" fontId="30" fillId="0" borderId="21" xfId="0" applyNumberFormat="1" applyFont="1" applyBorder="1" applyAlignment="1">
      <alignment horizontal="center" vertical="center"/>
    </xf>
    <xf numFmtId="166" fontId="10" fillId="0" borderId="2" xfId="2" applyNumberFormat="1" applyFont="1" applyBorder="1" applyAlignment="1">
      <alignment horizontal="center" vertical="center"/>
    </xf>
    <xf numFmtId="0" fontId="4" fillId="0" borderId="0" xfId="2" applyFont="1" applyFill="1" applyAlignment="1">
      <alignment horizontal="center" vertical="center" wrapText="1"/>
    </xf>
    <xf numFmtId="0" fontId="3" fillId="0" borderId="0" xfId="2" applyFont="1" applyAlignment="1"/>
    <xf numFmtId="0" fontId="5" fillId="0" borderId="0" xfId="2" applyFont="1" applyAlignment="1"/>
    <xf numFmtId="0" fontId="4" fillId="0" borderId="15" xfId="2" applyFont="1" applyFill="1" applyBorder="1" applyAlignment="1">
      <alignment horizontal="center" vertical="center" wrapText="1"/>
    </xf>
    <xf numFmtId="0" fontId="3" fillId="0" borderId="15" xfId="2" applyFont="1" applyBorder="1" applyAlignment="1"/>
    <xf numFmtId="0" fontId="5" fillId="0" borderId="15" xfId="2" applyFont="1" applyBorder="1" applyAlignment="1"/>
    <xf numFmtId="0" fontId="4" fillId="2" borderId="16" xfId="2" applyFont="1" applyFill="1" applyBorder="1" applyAlignment="1">
      <alignment horizontal="center" vertical="center" wrapText="1"/>
    </xf>
    <xf numFmtId="0" fontId="1" fillId="0" borderId="16" xfId="2" applyFont="1" applyBorder="1" applyAlignment="1">
      <alignment vertical="center"/>
    </xf>
    <xf numFmtId="0" fontId="4" fillId="0" borderId="11" xfId="2" applyFont="1" applyFill="1" applyBorder="1" applyAlignment="1">
      <alignment horizontal="center" vertical="center" wrapText="1"/>
    </xf>
    <xf numFmtId="0" fontId="4" fillId="0" borderId="12" xfId="2" applyFont="1" applyBorder="1" applyAlignment="1">
      <alignment horizontal="center" vertical="center" wrapText="1"/>
    </xf>
    <xf numFmtId="0" fontId="4" fillId="0" borderId="13" xfId="2" applyFont="1" applyBorder="1" applyAlignment="1">
      <alignment horizontal="center" vertical="center" wrapText="1"/>
    </xf>
    <xf numFmtId="0" fontId="4" fillId="0" borderId="19" xfId="2" applyFont="1" applyFill="1" applyBorder="1" applyAlignment="1">
      <alignment horizontal="left" vertical="center" wrapText="1"/>
    </xf>
    <xf numFmtId="0" fontId="4" fillId="0" borderId="19" xfId="2" applyFont="1" applyBorder="1" applyAlignment="1">
      <alignment horizontal="left" vertical="center" wrapText="1"/>
    </xf>
    <xf numFmtId="49" fontId="1" fillId="0" borderId="22" xfId="2" applyNumberFormat="1" applyFont="1" applyFill="1" applyBorder="1" applyAlignment="1">
      <alignment horizontal="left" vertical="center" wrapText="1"/>
    </xf>
    <xf numFmtId="49" fontId="5" fillId="0" borderId="3" xfId="2" applyNumberFormat="1" applyFont="1" applyBorder="1" applyAlignment="1">
      <alignment horizontal="left" vertical="center" wrapText="1"/>
    </xf>
    <xf numFmtId="49" fontId="5" fillId="0" borderId="23" xfId="2" applyNumberFormat="1" applyFont="1" applyBorder="1" applyAlignment="1">
      <alignment horizontal="left" vertical="center" wrapText="1"/>
    </xf>
    <xf numFmtId="49" fontId="1" fillId="0" borderId="24" xfId="2" applyNumberFormat="1" applyFont="1" applyFill="1" applyBorder="1" applyAlignment="1">
      <alignment horizontal="left" vertical="center" wrapText="1"/>
    </xf>
    <xf numFmtId="49" fontId="5" fillId="0" borderId="25" xfId="2" applyNumberFormat="1" applyFont="1" applyBorder="1" applyAlignment="1">
      <alignment horizontal="left" vertical="center" wrapText="1"/>
    </xf>
    <xf numFmtId="49" fontId="5" fillId="0" borderId="26" xfId="2" applyNumberFormat="1" applyFont="1" applyBorder="1" applyAlignment="1">
      <alignment horizontal="left" vertical="center" wrapText="1"/>
    </xf>
    <xf numFmtId="0" fontId="3" fillId="0" borderId="16" xfId="2" applyFont="1" applyFill="1" applyBorder="1" applyAlignment="1">
      <alignment horizontal="center" vertical="center"/>
    </xf>
    <xf numFmtId="0" fontId="3" fillId="0" borderId="30" xfId="2" applyFont="1" applyFill="1" applyBorder="1" applyAlignment="1">
      <alignment horizontal="center" vertical="center" wrapText="1"/>
    </xf>
    <xf numFmtId="0" fontId="3" fillId="0" borderId="31" xfId="2" applyFont="1" applyFill="1" applyBorder="1" applyAlignment="1">
      <alignment horizontal="center" vertical="center"/>
    </xf>
    <xf numFmtId="0" fontId="3" fillId="0" borderId="31" xfId="2" applyFont="1" applyFill="1" applyBorder="1" applyAlignment="1">
      <alignment horizontal="center" vertical="center" wrapText="1"/>
    </xf>
    <xf numFmtId="0" fontId="2" fillId="0" borderId="11" xfId="2" applyFont="1" applyFill="1" applyBorder="1" applyAlignment="1">
      <alignment horizontal="left" vertical="center" wrapText="1"/>
    </xf>
    <xf numFmtId="0" fontId="3" fillId="0" borderId="12" xfId="2" applyFont="1" applyBorder="1" applyAlignment="1">
      <alignment horizontal="left" vertical="center"/>
    </xf>
    <xf numFmtId="0" fontId="3" fillId="0" borderId="12" xfId="2" applyFont="1" applyBorder="1" applyAlignment="1"/>
    <xf numFmtId="0" fontId="5" fillId="0" borderId="12" xfId="2" applyFont="1" applyBorder="1" applyAlignment="1"/>
    <xf numFmtId="0" fontId="5" fillId="0" borderId="13" xfId="2" applyFont="1" applyBorder="1" applyAlignment="1"/>
    <xf numFmtId="0" fontId="3" fillId="0" borderId="40" xfId="2" applyFont="1" applyFill="1" applyBorder="1" applyAlignment="1">
      <alignment horizontal="center" vertical="center" wrapText="1"/>
    </xf>
    <xf numFmtId="0" fontId="3" fillId="0" borderId="42" xfId="2" applyFont="1" applyFill="1" applyBorder="1" applyAlignment="1">
      <alignment horizontal="center" vertical="center"/>
    </xf>
    <xf numFmtId="0" fontId="3" fillId="0" borderId="41" xfId="2" applyFont="1" applyFill="1" applyBorder="1" applyAlignment="1">
      <alignment horizontal="center" vertical="center" wrapText="1"/>
    </xf>
    <xf numFmtId="0" fontId="4" fillId="0" borderId="37" xfId="2" applyFont="1" applyFill="1" applyBorder="1" applyAlignment="1">
      <alignment horizontal="left" vertical="center" wrapText="1"/>
    </xf>
    <xf numFmtId="0" fontId="4" fillId="0" borderId="38" xfId="2" applyFont="1" applyFill="1" applyBorder="1" applyAlignment="1">
      <alignment horizontal="left" vertical="center" wrapText="1"/>
    </xf>
    <xf numFmtId="0" fontId="4" fillId="0" borderId="39" xfId="2" applyFont="1" applyFill="1" applyBorder="1" applyAlignment="1">
      <alignment horizontal="left" vertical="center" wrapText="1"/>
    </xf>
    <xf numFmtId="0" fontId="4" fillId="0" borderId="11" xfId="2" applyFont="1" applyFill="1" applyBorder="1" applyAlignment="1">
      <alignment horizontal="left" vertical="center" wrapText="1"/>
    </xf>
    <xf numFmtId="0" fontId="4" fillId="0" borderId="12" xfId="2" applyFont="1" applyFill="1" applyBorder="1" applyAlignment="1">
      <alignment horizontal="left" vertical="center" wrapText="1"/>
    </xf>
    <xf numFmtId="0" fontId="4" fillId="0" borderId="13" xfId="2" applyFont="1" applyFill="1" applyBorder="1" applyAlignment="1">
      <alignment horizontal="left" vertical="center" wrapText="1"/>
    </xf>
    <xf numFmtId="0" fontId="4" fillId="2" borderId="30" xfId="2" applyFont="1" applyFill="1" applyBorder="1" applyAlignment="1">
      <alignment horizontal="center" vertical="center" wrapText="1"/>
    </xf>
    <xf numFmtId="0" fontId="4" fillId="2" borderId="0" xfId="2" applyFont="1" applyFill="1" applyBorder="1" applyAlignment="1">
      <alignment horizontal="center" vertical="center" wrapText="1"/>
    </xf>
    <xf numFmtId="0" fontId="1" fillId="0" borderId="0" xfId="2" applyFont="1" applyBorder="1" applyAlignment="1">
      <alignment vertical="center"/>
    </xf>
    <xf numFmtId="0" fontId="1" fillId="0" borderId="31" xfId="2" applyFont="1" applyBorder="1" applyAlignment="1">
      <alignment vertical="center"/>
    </xf>
    <xf numFmtId="0" fontId="3" fillId="0" borderId="11" xfId="2" applyFont="1" applyFill="1" applyBorder="1" applyAlignment="1">
      <alignment horizontal="center" vertical="center"/>
    </xf>
    <xf numFmtId="0" fontId="3" fillId="0" borderId="12" xfId="2" applyFont="1" applyFill="1" applyBorder="1" applyAlignment="1">
      <alignment horizontal="center" vertical="center"/>
    </xf>
    <xf numFmtId="0" fontId="3" fillId="0" borderId="13" xfId="2" applyFont="1" applyFill="1" applyBorder="1" applyAlignment="1">
      <alignment horizontal="center" vertical="center"/>
    </xf>
    <xf numFmtId="0" fontId="3" fillId="0" borderId="43" xfId="2" applyFont="1" applyFill="1" applyBorder="1" applyAlignment="1">
      <alignment horizontal="center" vertical="center" wrapText="1"/>
    </xf>
    <xf numFmtId="0" fontId="3" fillId="0" borderId="44" xfId="2" applyFont="1" applyFill="1" applyBorder="1" applyAlignment="1">
      <alignment horizontal="center" vertical="center"/>
    </xf>
    <xf numFmtId="0" fontId="3" fillId="0" borderId="45" xfId="2" applyFont="1" applyFill="1" applyBorder="1" applyAlignment="1">
      <alignment horizontal="center" vertical="center" wrapText="1"/>
    </xf>
    <xf numFmtId="0" fontId="2" fillId="0" borderId="16" xfId="2" applyFont="1" applyFill="1" applyBorder="1" applyAlignment="1">
      <alignment horizontal="left" vertical="center" wrapText="1"/>
    </xf>
    <xf numFmtId="0" fontId="2" fillId="0" borderId="16" xfId="2" applyFont="1" applyFill="1" applyBorder="1" applyAlignment="1">
      <alignment horizontal="left" vertical="center"/>
    </xf>
    <xf numFmtId="0" fontId="2" fillId="0" borderId="11" xfId="2" applyFont="1" applyFill="1" applyBorder="1" applyAlignment="1">
      <alignment horizontal="center" vertical="center"/>
    </xf>
    <xf numFmtId="0" fontId="2" fillId="0" borderId="13" xfId="2" applyFont="1" applyFill="1" applyBorder="1" applyAlignment="1">
      <alignment horizontal="center" vertical="center"/>
    </xf>
    <xf numFmtId="0" fontId="3" fillId="0" borderId="6" xfId="2" applyFont="1" applyFill="1" applyBorder="1" applyAlignment="1">
      <alignment horizontal="left" vertical="center"/>
    </xf>
    <xf numFmtId="0" fontId="3" fillId="0" borderId="7" xfId="2" applyFont="1" applyFill="1" applyBorder="1" applyAlignment="1">
      <alignment horizontal="left" vertical="center"/>
    </xf>
    <xf numFmtId="0" fontId="3" fillId="0" borderId="6" xfId="2" applyFont="1" applyFill="1" applyBorder="1" applyAlignment="1">
      <alignment horizontal="center" vertical="center"/>
    </xf>
    <xf numFmtId="0" fontId="3" fillId="0" borderId="7" xfId="2" applyFont="1" applyFill="1" applyBorder="1" applyAlignment="1">
      <alignment horizontal="center" vertical="center"/>
    </xf>
    <xf numFmtId="0" fontId="2" fillId="0" borderId="47" xfId="2" applyFont="1" applyFill="1" applyBorder="1" applyAlignment="1">
      <alignment horizontal="left" vertical="center" wrapText="1"/>
    </xf>
    <xf numFmtId="0" fontId="3" fillId="0" borderId="48" xfId="2" applyFont="1" applyBorder="1" applyAlignment="1">
      <alignment horizontal="left" vertical="center"/>
    </xf>
    <xf numFmtId="0" fontId="3" fillId="0" borderId="51" xfId="2" applyFont="1" applyBorder="1" applyAlignment="1">
      <alignment horizontal="left" vertical="center"/>
    </xf>
    <xf numFmtId="0" fontId="3" fillId="0" borderId="52" xfId="2" applyFont="1" applyBorder="1" applyAlignment="1">
      <alignment horizontal="left" vertical="center"/>
    </xf>
    <xf numFmtId="0" fontId="3" fillId="0" borderId="47" xfId="2" applyFont="1" applyFill="1" applyBorder="1" applyAlignment="1">
      <alignment horizontal="center" vertical="center" wrapText="1"/>
    </xf>
    <xf numFmtId="0" fontId="3" fillId="0" borderId="49" xfId="2" applyFont="1" applyFill="1" applyBorder="1" applyAlignment="1">
      <alignment horizontal="center" vertical="center" wrapText="1"/>
    </xf>
    <xf numFmtId="2" fontId="3" fillId="0" borderId="43" xfId="2" applyNumberFormat="1" applyFont="1" applyBorder="1" applyAlignment="1">
      <alignment horizontal="center" vertical="center"/>
    </xf>
    <xf numFmtId="0" fontId="3" fillId="0" borderId="45" xfId="2" applyFont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 wrapText="1"/>
    </xf>
    <xf numFmtId="0" fontId="4" fillId="2" borderId="15" xfId="2" applyFont="1" applyFill="1" applyBorder="1" applyAlignment="1">
      <alignment horizontal="center" vertical="center" wrapText="1"/>
    </xf>
    <xf numFmtId="0" fontId="1" fillId="0" borderId="15" xfId="2" applyFont="1" applyBorder="1" applyAlignment="1">
      <alignment vertical="center"/>
    </xf>
    <xf numFmtId="0" fontId="1" fillId="0" borderId="15" xfId="2" applyFont="1" applyBorder="1" applyAlignment="1"/>
    <xf numFmtId="0" fontId="1" fillId="0" borderId="18" xfId="2" applyFont="1" applyBorder="1" applyAlignment="1"/>
    <xf numFmtId="0" fontId="1" fillId="0" borderId="11" xfId="2" applyFont="1" applyFill="1" applyBorder="1" applyAlignment="1">
      <alignment horizontal="center" vertical="center" wrapText="1"/>
    </xf>
    <xf numFmtId="0" fontId="3" fillId="0" borderId="12" xfId="2" applyFont="1" applyFill="1" applyBorder="1" applyAlignment="1">
      <alignment horizontal="center" vertical="center" wrapText="1"/>
    </xf>
    <xf numFmtId="0" fontId="3" fillId="0" borderId="13" xfId="2" applyFont="1" applyFill="1" applyBorder="1" applyAlignment="1">
      <alignment horizontal="center" vertical="center" wrapText="1"/>
    </xf>
    <xf numFmtId="0" fontId="5" fillId="0" borderId="12" xfId="2" applyFont="1" applyBorder="1" applyAlignment="1">
      <alignment vertical="center"/>
    </xf>
    <xf numFmtId="0" fontId="5" fillId="0" borderId="13" xfId="2" applyFont="1" applyBorder="1" applyAlignment="1">
      <alignment vertical="center"/>
    </xf>
    <xf numFmtId="0" fontId="3" fillId="0" borderId="13" xfId="2" applyFont="1" applyFill="1" applyBorder="1" applyAlignment="1">
      <alignment horizontal="left" vertical="center"/>
    </xf>
    <xf numFmtId="2" fontId="2" fillId="0" borderId="43" xfId="2" applyNumberFormat="1" applyFont="1" applyFill="1" applyBorder="1" applyAlignment="1">
      <alignment horizontal="center" vertical="center"/>
    </xf>
    <xf numFmtId="0" fontId="2" fillId="0" borderId="45" xfId="2" applyFont="1" applyFill="1" applyBorder="1" applyAlignment="1">
      <alignment horizontal="center" vertical="center"/>
    </xf>
    <xf numFmtId="0" fontId="2" fillId="3" borderId="10" xfId="2" applyFont="1" applyFill="1" applyBorder="1" applyAlignment="1">
      <alignment horizontal="left" vertical="center" wrapText="1"/>
    </xf>
    <xf numFmtId="0" fontId="3" fillId="3" borderId="10" xfId="2" applyFont="1" applyFill="1" applyBorder="1" applyAlignment="1">
      <alignment horizontal="left" vertical="center"/>
    </xf>
    <xf numFmtId="0" fontId="3" fillId="3" borderId="10" xfId="2" applyFont="1" applyFill="1" applyBorder="1" applyAlignment="1"/>
    <xf numFmtId="0" fontId="5" fillId="3" borderId="10" xfId="2" applyFont="1" applyFill="1" applyBorder="1" applyAlignment="1"/>
    <xf numFmtId="0" fontId="4" fillId="2" borderId="11" xfId="2" applyFont="1" applyFill="1" applyBorder="1" applyAlignment="1">
      <alignment horizontal="center" vertical="center"/>
    </xf>
    <xf numFmtId="0" fontId="4" fillId="2" borderId="12" xfId="2" applyFont="1" applyFill="1" applyBorder="1" applyAlignment="1">
      <alignment horizontal="center" vertical="center"/>
    </xf>
    <xf numFmtId="0" fontId="3" fillId="0" borderId="22" xfId="2" applyFont="1" applyFill="1" applyBorder="1" applyAlignment="1">
      <alignment horizontal="left" vertical="center" wrapText="1"/>
    </xf>
    <xf numFmtId="0" fontId="3" fillId="0" borderId="3" xfId="2" applyFont="1" applyBorder="1" applyAlignment="1">
      <alignment horizontal="left" vertical="center" wrapText="1"/>
    </xf>
    <xf numFmtId="0" fontId="5" fillId="0" borderId="3" xfId="2" applyFont="1" applyBorder="1" applyAlignment="1">
      <alignment vertical="center"/>
    </xf>
    <xf numFmtId="0" fontId="5" fillId="0" borderId="23" xfId="2" applyFont="1" applyBorder="1" applyAlignment="1">
      <alignment vertical="center"/>
    </xf>
    <xf numFmtId="0" fontId="3" fillId="0" borderId="24" xfId="2" applyFont="1" applyFill="1" applyBorder="1" applyAlignment="1">
      <alignment horizontal="left" vertical="center" wrapText="1"/>
    </xf>
    <xf numFmtId="0" fontId="3" fillId="0" borderId="25" xfId="2" applyFont="1" applyBorder="1" applyAlignment="1">
      <alignment horizontal="left" vertical="center" wrapText="1"/>
    </xf>
    <xf numFmtId="0" fontId="5" fillId="0" borderId="25" xfId="2" applyFont="1" applyBorder="1" applyAlignment="1">
      <alignment vertical="center"/>
    </xf>
    <xf numFmtId="0" fontId="5" fillId="0" borderId="26" xfId="2" applyFont="1" applyBorder="1" applyAlignment="1">
      <alignment vertical="center"/>
    </xf>
    <xf numFmtId="0" fontId="2" fillId="0" borderId="12" xfId="2" applyFont="1" applyBorder="1" applyAlignment="1">
      <alignment horizontal="left" vertical="center" wrapText="1"/>
    </xf>
    <xf numFmtId="0" fontId="3" fillId="0" borderId="37" xfId="2" applyFont="1" applyFill="1" applyBorder="1" applyAlignment="1">
      <alignment horizontal="left" vertical="center" wrapText="1"/>
    </xf>
    <xf numFmtId="0" fontId="3" fillId="0" borderId="38" xfId="2" applyFont="1" applyBorder="1" applyAlignment="1">
      <alignment horizontal="left" vertical="center" wrapText="1"/>
    </xf>
    <xf numFmtId="0" fontId="5" fillId="0" borderId="38" xfId="2" applyFont="1" applyBorder="1" applyAlignment="1">
      <alignment vertical="center"/>
    </xf>
    <xf numFmtId="0" fontId="5" fillId="0" borderId="39" xfId="2" applyFont="1" applyBorder="1" applyAlignment="1">
      <alignment vertical="center"/>
    </xf>
    <xf numFmtId="0" fontId="3" fillId="0" borderId="9" xfId="2" applyFont="1" applyFill="1" applyBorder="1" applyAlignment="1">
      <alignment horizontal="center" vertical="center"/>
    </xf>
    <xf numFmtId="0" fontId="3" fillId="0" borderId="10" xfId="2" applyFont="1" applyBorder="1" applyAlignment="1">
      <alignment horizontal="center" vertical="center"/>
    </xf>
    <xf numFmtId="0" fontId="5" fillId="0" borderId="10" xfId="2" applyFont="1" applyBorder="1" applyAlignment="1">
      <alignment horizontal="center" vertical="center"/>
    </xf>
    <xf numFmtId="0" fontId="5" fillId="0" borderId="17" xfId="2" applyFont="1" applyBorder="1" applyAlignment="1">
      <alignment horizontal="center" vertical="center"/>
    </xf>
    <xf numFmtId="0" fontId="3" fillId="0" borderId="14" xfId="2" applyFont="1" applyBorder="1" applyAlignment="1">
      <alignment horizontal="center" vertical="center"/>
    </xf>
    <xf numFmtId="0" fontId="3" fillId="0" borderId="15" xfId="2" applyFont="1" applyBorder="1" applyAlignment="1">
      <alignment horizontal="center" vertical="center"/>
    </xf>
    <xf numFmtId="0" fontId="5" fillId="0" borderId="15" xfId="2" applyFont="1" applyBorder="1" applyAlignment="1">
      <alignment horizontal="center" vertical="center"/>
    </xf>
    <xf numFmtId="0" fontId="5" fillId="0" borderId="18" xfId="2" applyFont="1" applyBorder="1" applyAlignment="1">
      <alignment horizontal="center" vertical="center"/>
    </xf>
    <xf numFmtId="0" fontId="3" fillId="0" borderId="12" xfId="2" applyFont="1" applyBorder="1" applyAlignment="1">
      <alignment horizontal="center" vertical="center"/>
    </xf>
    <xf numFmtId="0" fontId="2" fillId="4" borderId="11" xfId="2" applyFont="1" applyFill="1" applyBorder="1" applyAlignment="1">
      <alignment horizontal="center" vertical="center"/>
    </xf>
    <xf numFmtId="0" fontId="29" fillId="4" borderId="12" xfId="2" applyFont="1" applyFill="1" applyBorder="1" applyAlignment="1">
      <alignment horizontal="center"/>
    </xf>
    <xf numFmtId="0" fontId="29" fillId="4" borderId="13" xfId="2" applyFont="1" applyFill="1" applyBorder="1" applyAlignment="1">
      <alignment horizontal="center"/>
    </xf>
    <xf numFmtId="0" fontId="29" fillId="0" borderId="16" xfId="2" applyFont="1" applyBorder="1" applyAlignment="1">
      <alignment vertical="center"/>
    </xf>
    <xf numFmtId="0" fontId="5" fillId="0" borderId="10" xfId="2" applyFont="1" applyBorder="1" applyAlignment="1">
      <alignment vertical="center"/>
    </xf>
    <xf numFmtId="0" fontId="4" fillId="0" borderId="12" xfId="2" applyFont="1" applyFill="1" applyBorder="1" applyAlignment="1">
      <alignment horizontal="center" vertical="center" wrapText="1"/>
    </xf>
    <xf numFmtId="0" fontId="5" fillId="0" borderId="12" xfId="2" applyFont="1" applyFill="1" applyBorder="1" applyAlignment="1"/>
    <xf numFmtId="0" fontId="5" fillId="0" borderId="13" xfId="2" applyFont="1" applyFill="1" applyBorder="1" applyAlignment="1"/>
    <xf numFmtId="0" fontId="3" fillId="0" borderId="14" xfId="2" applyFont="1" applyFill="1" applyBorder="1" applyAlignment="1">
      <alignment horizontal="center" vertical="center" wrapText="1"/>
    </xf>
    <xf numFmtId="0" fontId="3" fillId="0" borderId="15" xfId="2" applyFont="1" applyFill="1" applyBorder="1" applyAlignment="1">
      <alignment horizontal="center" vertical="center" wrapText="1"/>
    </xf>
    <xf numFmtId="0" fontId="3" fillId="0" borderId="18" xfId="2" applyFont="1" applyFill="1" applyBorder="1" applyAlignment="1">
      <alignment horizontal="center" vertical="center" wrapText="1"/>
    </xf>
    <xf numFmtId="0" fontId="5" fillId="0" borderId="12" xfId="2" applyFont="1" applyFill="1" applyBorder="1" applyAlignment="1">
      <alignment horizontal="center" vertical="center"/>
    </xf>
    <xf numFmtId="0" fontId="5" fillId="0" borderId="13" xfId="2" applyFont="1" applyFill="1" applyBorder="1" applyAlignment="1">
      <alignment horizontal="center" vertical="center"/>
    </xf>
    <xf numFmtId="0" fontId="2" fillId="0" borderId="37" xfId="2" applyFont="1" applyFill="1" applyBorder="1" applyAlignment="1">
      <alignment horizontal="left" vertical="center" wrapText="1"/>
    </xf>
    <xf numFmtId="0" fontId="5" fillId="0" borderId="38" xfId="2" applyFont="1" applyFill="1" applyBorder="1"/>
    <xf numFmtId="0" fontId="5" fillId="0" borderId="39" xfId="2" applyFont="1" applyFill="1" applyBorder="1"/>
    <xf numFmtId="0" fontId="3" fillId="0" borderId="51" xfId="2" applyFont="1" applyFill="1" applyBorder="1" applyAlignment="1">
      <alignment horizontal="center" vertical="center" wrapText="1"/>
    </xf>
    <xf numFmtId="0" fontId="3" fillId="0" borderId="53" xfId="2" applyFont="1" applyFill="1" applyBorder="1" applyAlignment="1">
      <alignment horizontal="center" vertical="center"/>
    </xf>
    <xf numFmtId="167" fontId="3" fillId="0" borderId="53" xfId="2" applyNumberFormat="1" applyFont="1" applyFill="1" applyBorder="1" applyAlignment="1">
      <alignment horizontal="center" vertical="center"/>
    </xf>
    <xf numFmtId="2" fontId="3" fillId="0" borderId="53" xfId="2" applyNumberFormat="1" applyFont="1" applyFill="1" applyBorder="1" applyAlignment="1">
      <alignment horizontal="center" vertical="center"/>
    </xf>
    <xf numFmtId="165" fontId="3" fillId="0" borderId="53" xfId="2" applyNumberFormat="1" applyFont="1" applyFill="1" applyBorder="1" applyAlignment="1">
      <alignment horizontal="center" vertical="center"/>
    </xf>
    <xf numFmtId="0" fontId="3" fillId="0" borderId="54" xfId="2" applyFont="1" applyFill="1" applyBorder="1" applyAlignment="1">
      <alignment horizontal="center" vertical="center"/>
    </xf>
    <xf numFmtId="0" fontId="3" fillId="0" borderId="6" xfId="2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center" vertical="center" wrapText="1"/>
    </xf>
    <xf numFmtId="0" fontId="3" fillId="0" borderId="8" xfId="2" applyFont="1" applyFill="1" applyBorder="1" applyAlignment="1">
      <alignment horizontal="center" vertical="center" wrapText="1"/>
    </xf>
    <xf numFmtId="0" fontId="2" fillId="0" borderId="11" xfId="2" applyFont="1" applyFill="1" applyBorder="1" applyAlignment="1">
      <alignment horizontal="center" vertical="center" wrapText="1"/>
    </xf>
    <xf numFmtId="0" fontId="5" fillId="0" borderId="12" xfId="2" applyFont="1" applyFill="1" applyBorder="1" applyAlignment="1">
      <alignment horizontal="center"/>
    </xf>
    <xf numFmtId="0" fontId="5" fillId="0" borderId="13" xfId="2" applyFont="1" applyFill="1" applyBorder="1" applyAlignment="1">
      <alignment horizontal="center"/>
    </xf>
    <xf numFmtId="0" fontId="3" fillId="0" borderId="38" xfId="2" applyFont="1" applyFill="1" applyBorder="1" applyAlignment="1">
      <alignment horizontal="left" vertical="center"/>
    </xf>
    <xf numFmtId="0" fontId="5" fillId="0" borderId="38" xfId="2" applyFont="1" applyFill="1" applyBorder="1" applyAlignment="1"/>
    <xf numFmtId="0" fontId="5" fillId="0" borderId="39" xfId="2" applyFont="1" applyFill="1" applyBorder="1" applyAlignment="1"/>
    <xf numFmtId="2" fontId="3" fillId="0" borderId="51" xfId="2" applyNumberFormat="1" applyFont="1" applyFill="1" applyBorder="1" applyAlignment="1">
      <alignment horizontal="center" vertical="center" wrapText="1"/>
    </xf>
    <xf numFmtId="0" fontId="2" fillId="0" borderId="40" xfId="2" applyFont="1" applyFill="1" applyBorder="1" applyAlignment="1">
      <alignment horizontal="left" vertical="center"/>
    </xf>
    <xf numFmtId="0" fontId="2" fillId="0" borderId="35" xfId="2" applyFont="1" applyFill="1" applyBorder="1" applyAlignment="1">
      <alignment horizontal="left" vertical="center"/>
    </xf>
    <xf numFmtId="167" fontId="2" fillId="0" borderId="35" xfId="2" applyNumberFormat="1" applyFont="1" applyFill="1" applyBorder="1" applyAlignment="1">
      <alignment horizontal="center" vertical="center"/>
    </xf>
    <xf numFmtId="165" fontId="2" fillId="0" borderId="35" xfId="2" applyNumberFormat="1" applyFont="1" applyFill="1" applyBorder="1" applyAlignment="1">
      <alignment horizontal="center" vertical="center"/>
    </xf>
    <xf numFmtId="0" fontId="3" fillId="0" borderId="35" xfId="2" applyFont="1" applyFill="1" applyBorder="1" applyAlignment="1">
      <alignment horizontal="center" vertical="center"/>
    </xf>
    <xf numFmtId="165" fontId="3" fillId="0" borderId="35" xfId="2" applyNumberFormat="1" applyFont="1" applyFill="1" applyBorder="1" applyAlignment="1">
      <alignment horizontal="center" vertical="center"/>
    </xf>
    <xf numFmtId="0" fontId="3" fillId="0" borderId="41" xfId="2" applyFont="1" applyFill="1" applyBorder="1" applyAlignment="1">
      <alignment horizontal="center" vertical="center"/>
    </xf>
    <xf numFmtId="166" fontId="3" fillId="0" borderId="53" xfId="2" applyNumberFormat="1" applyFont="1" applyFill="1" applyBorder="1" applyAlignment="1">
      <alignment horizontal="center" vertical="center"/>
    </xf>
    <xf numFmtId="2" fontId="3" fillId="0" borderId="54" xfId="2" applyNumberFormat="1" applyFont="1" applyFill="1" applyBorder="1" applyAlignment="1">
      <alignment horizontal="center" vertical="center"/>
    </xf>
    <xf numFmtId="0" fontId="2" fillId="3" borderId="0" xfId="2" applyFont="1" applyFill="1" applyBorder="1" applyAlignment="1">
      <alignment horizontal="center" vertical="center"/>
    </xf>
    <xf numFmtId="0" fontId="5" fillId="3" borderId="0" xfId="2" applyFont="1" applyFill="1" applyBorder="1" applyAlignment="1"/>
    <xf numFmtId="0" fontId="4" fillId="0" borderId="11" xfId="2" applyFont="1" applyFill="1" applyBorder="1" applyAlignment="1">
      <alignment horizontal="center" vertical="center"/>
    </xf>
    <xf numFmtId="0" fontId="4" fillId="0" borderId="12" xfId="2" applyFont="1" applyFill="1" applyBorder="1" applyAlignment="1">
      <alignment horizontal="center" vertical="center"/>
    </xf>
    <xf numFmtId="0" fontId="3" fillId="0" borderId="30" xfId="2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 vertical="center"/>
    </xf>
    <xf numFmtId="0" fontId="3" fillId="0" borderId="9" xfId="2" applyFont="1" applyFill="1" applyBorder="1" applyAlignment="1">
      <alignment horizontal="center" vertical="center" wrapText="1"/>
    </xf>
    <xf numFmtId="0" fontId="3" fillId="0" borderId="10" xfId="2" applyFont="1" applyFill="1" applyBorder="1" applyAlignment="1">
      <alignment horizontal="center" vertical="center" wrapText="1"/>
    </xf>
    <xf numFmtId="0" fontId="5" fillId="0" borderId="10" xfId="2" applyFont="1" applyFill="1" applyBorder="1" applyAlignment="1">
      <alignment horizontal="center" vertical="center"/>
    </xf>
    <xf numFmtId="0" fontId="5" fillId="0" borderId="15" xfId="2" applyFont="1" applyFill="1" applyBorder="1" applyAlignment="1">
      <alignment horizontal="center" vertical="center"/>
    </xf>
    <xf numFmtId="0" fontId="3" fillId="0" borderId="16" xfId="2" applyFont="1" applyFill="1" applyBorder="1" applyAlignment="1">
      <alignment horizontal="center" vertical="center" wrapText="1"/>
    </xf>
    <xf numFmtId="0" fontId="5" fillId="0" borderId="16" xfId="2" applyFont="1" applyFill="1" applyBorder="1" applyAlignment="1"/>
    <xf numFmtId="0" fontId="3" fillId="0" borderId="12" xfId="2" applyFont="1" applyFill="1" applyBorder="1" applyAlignment="1">
      <alignment horizontal="left" vertical="center"/>
    </xf>
    <xf numFmtId="0" fontId="2" fillId="0" borderId="43" xfId="2" applyFont="1" applyFill="1" applyBorder="1" applyAlignment="1">
      <alignment horizontal="center" vertical="center"/>
    </xf>
    <xf numFmtId="0" fontId="2" fillId="0" borderId="46" xfId="2" applyFont="1" applyFill="1" applyBorder="1" applyAlignment="1">
      <alignment horizontal="center" vertical="center"/>
    </xf>
    <xf numFmtId="2" fontId="2" fillId="0" borderId="46" xfId="2" applyNumberFormat="1" applyFont="1" applyFill="1" applyBorder="1" applyAlignment="1">
      <alignment horizontal="center" vertical="center"/>
    </xf>
    <xf numFmtId="165" fontId="2" fillId="0" borderId="46" xfId="2" applyNumberFormat="1" applyFont="1" applyFill="1" applyBorder="1" applyAlignment="1">
      <alignment horizontal="center" vertical="center"/>
    </xf>
    <xf numFmtId="0" fontId="3" fillId="0" borderId="46" xfId="2" applyFont="1" applyFill="1" applyBorder="1" applyAlignment="1">
      <alignment horizontal="center" vertical="center"/>
    </xf>
    <xf numFmtId="165" fontId="3" fillId="0" borderId="46" xfId="2" applyNumberFormat="1" applyFont="1" applyFill="1" applyBorder="1" applyAlignment="1">
      <alignment horizontal="center" vertical="center"/>
    </xf>
    <xf numFmtId="0" fontId="3" fillId="0" borderId="45" xfId="2" applyFont="1" applyFill="1" applyBorder="1" applyAlignment="1">
      <alignment horizontal="center" vertical="center"/>
    </xf>
    <xf numFmtId="0" fontId="2" fillId="0" borderId="6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165" fontId="2" fillId="0" borderId="7" xfId="2" applyNumberFormat="1" applyFont="1" applyFill="1" applyBorder="1" applyAlignment="1">
      <alignment horizontal="center" vertical="center"/>
    </xf>
    <xf numFmtId="165" fontId="3" fillId="0" borderId="7" xfId="2" applyNumberFormat="1" applyFont="1" applyFill="1" applyBorder="1" applyAlignment="1">
      <alignment horizontal="center" vertical="center"/>
    </xf>
    <xf numFmtId="0" fontId="3" fillId="0" borderId="8" xfId="2" applyFont="1" applyFill="1" applyBorder="1" applyAlignment="1">
      <alignment horizontal="center" vertical="center"/>
    </xf>
    <xf numFmtId="0" fontId="3" fillId="0" borderId="32" xfId="2" applyFont="1" applyFill="1" applyBorder="1" applyAlignment="1">
      <alignment vertical="center" wrapText="1"/>
    </xf>
    <xf numFmtId="0" fontId="3" fillId="0" borderId="9" xfId="2" applyFont="1" applyFill="1" applyBorder="1" applyAlignment="1">
      <alignment vertical="center" wrapText="1"/>
    </xf>
    <xf numFmtId="0" fontId="3" fillId="0" borderId="10" xfId="2" applyFont="1" applyFill="1" applyBorder="1" applyAlignment="1">
      <alignment vertical="center" wrapText="1"/>
    </xf>
    <xf numFmtId="0" fontId="3" fillId="0" borderId="17" xfId="2" applyFont="1" applyFill="1" applyBorder="1" applyAlignment="1">
      <alignment vertical="center" wrapText="1"/>
    </xf>
    <xf numFmtId="0" fontId="3" fillId="0" borderId="30" xfId="2" applyFont="1" applyFill="1" applyBorder="1" applyAlignment="1">
      <alignment vertical="center" wrapText="1"/>
    </xf>
    <xf numFmtId="0" fontId="3" fillId="0" borderId="0" xfId="2" applyFont="1" applyFill="1" applyBorder="1" applyAlignment="1">
      <alignment vertical="center" wrapText="1"/>
    </xf>
    <xf numFmtId="0" fontId="3" fillId="0" borderId="31" xfId="2" applyFont="1" applyFill="1" applyBorder="1" applyAlignment="1">
      <alignment vertical="center" wrapText="1"/>
    </xf>
    <xf numFmtId="0" fontId="3" fillId="0" borderId="14" xfId="2" applyFont="1" applyFill="1" applyBorder="1" applyAlignment="1">
      <alignment vertical="center" wrapText="1"/>
    </xf>
    <xf numFmtId="0" fontId="3" fillId="0" borderId="15" xfId="2" applyFont="1" applyFill="1" applyBorder="1" applyAlignment="1">
      <alignment vertical="center" wrapText="1"/>
    </xf>
    <xf numFmtId="0" fontId="3" fillId="0" borderId="18" xfId="2" applyFont="1" applyFill="1" applyBorder="1" applyAlignment="1">
      <alignment vertical="center" wrapText="1"/>
    </xf>
    <xf numFmtId="0" fontId="3" fillId="0" borderId="37" xfId="2" applyFont="1" applyFill="1" applyBorder="1" applyAlignment="1">
      <alignment vertical="center" wrapText="1"/>
    </xf>
    <xf numFmtId="0" fontId="3" fillId="0" borderId="38" xfId="2" applyFont="1" applyFill="1" applyBorder="1" applyAlignment="1">
      <alignment vertical="center" wrapText="1"/>
    </xf>
    <xf numFmtId="0" fontId="5" fillId="0" borderId="38" xfId="2" applyFont="1" applyFill="1" applyBorder="1" applyAlignment="1">
      <alignment vertical="center"/>
    </xf>
    <xf numFmtId="0" fontId="5" fillId="0" borderId="39" xfId="2" applyFont="1" applyFill="1" applyBorder="1" applyAlignment="1">
      <alignment vertical="center"/>
    </xf>
    <xf numFmtId="0" fontId="3" fillId="0" borderId="22" xfId="2" applyFont="1" applyFill="1" applyBorder="1" applyAlignment="1">
      <alignment vertical="center" wrapText="1"/>
    </xf>
    <xf numFmtId="0" fontId="3" fillId="0" borderId="3" xfId="2" applyFont="1" applyFill="1" applyBorder="1" applyAlignment="1">
      <alignment vertical="center" wrapText="1"/>
    </xf>
    <xf numFmtId="0" fontId="5" fillId="0" borderId="3" xfId="2" applyFont="1" applyFill="1" applyBorder="1" applyAlignment="1">
      <alignment vertical="center"/>
    </xf>
    <xf numFmtId="0" fontId="5" fillId="0" borderId="23" xfId="2" applyFont="1" applyFill="1" applyBorder="1" applyAlignment="1">
      <alignment vertical="center"/>
    </xf>
    <xf numFmtId="0" fontId="3" fillId="0" borderId="24" xfId="2" applyFont="1" applyFill="1" applyBorder="1" applyAlignment="1">
      <alignment vertical="center" wrapText="1"/>
    </xf>
    <xf numFmtId="0" fontId="3" fillId="0" borderId="25" xfId="2" applyFont="1" applyFill="1" applyBorder="1" applyAlignment="1">
      <alignment vertical="center" wrapText="1"/>
    </xf>
    <xf numFmtId="0" fontId="5" fillId="0" borderId="25" xfId="2" applyFont="1" applyFill="1" applyBorder="1" applyAlignment="1">
      <alignment vertical="center"/>
    </xf>
    <xf numFmtId="0" fontId="5" fillId="0" borderId="26" xfId="2" applyFont="1" applyFill="1" applyBorder="1" applyAlignment="1">
      <alignment vertical="center"/>
    </xf>
    <xf numFmtId="0" fontId="3" fillId="0" borderId="28" xfId="2" applyFont="1" applyFill="1" applyBorder="1" applyAlignment="1">
      <alignment vertical="center" wrapText="1"/>
    </xf>
    <xf numFmtId="0" fontId="3" fillId="0" borderId="29" xfId="2" applyFont="1" applyFill="1" applyBorder="1" applyAlignment="1">
      <alignment vertical="center" wrapText="1"/>
    </xf>
    <xf numFmtId="0" fontId="3" fillId="0" borderId="61" xfId="2" applyFont="1" applyFill="1" applyBorder="1" applyAlignment="1">
      <alignment vertical="center" wrapText="1"/>
    </xf>
    <xf numFmtId="0" fontId="3" fillId="0" borderId="27" xfId="2" applyFont="1" applyFill="1" applyBorder="1" applyAlignment="1">
      <alignment vertical="center" wrapText="1"/>
    </xf>
    <xf numFmtId="0" fontId="3" fillId="0" borderId="19" xfId="2" applyFont="1" applyFill="1" applyBorder="1" applyAlignment="1">
      <alignment horizontal="left" vertical="center" wrapText="1"/>
    </xf>
    <xf numFmtId="0" fontId="5" fillId="0" borderId="19" xfId="2" applyFont="1" applyFill="1" applyBorder="1" applyAlignment="1">
      <alignment horizontal="left" vertical="center" wrapText="1"/>
    </xf>
    <xf numFmtId="0" fontId="5" fillId="0" borderId="19" xfId="2" applyFont="1" applyFill="1" applyBorder="1" applyAlignment="1">
      <alignment vertical="center"/>
    </xf>
    <xf numFmtId="0" fontId="3" fillId="0" borderId="20" xfId="2" applyFont="1" applyFill="1" applyBorder="1" applyAlignment="1">
      <alignment horizontal="left" vertical="center" wrapText="1"/>
    </xf>
    <xf numFmtId="0" fontId="5" fillId="0" borderId="20" xfId="2" applyFont="1" applyFill="1" applyBorder="1" applyAlignment="1">
      <alignment horizontal="left" vertical="center" wrapText="1"/>
    </xf>
    <xf numFmtId="0" fontId="5" fillId="0" borderId="20" xfId="2" applyFont="1" applyFill="1" applyBorder="1" applyAlignment="1">
      <alignment vertical="center"/>
    </xf>
    <xf numFmtId="0" fontId="3" fillId="0" borderId="16" xfId="2" applyFont="1" applyFill="1" applyBorder="1" applyAlignment="1">
      <alignment vertical="center" wrapText="1"/>
    </xf>
    <xf numFmtId="0" fontId="5" fillId="0" borderId="16" xfId="2" applyFont="1" applyFill="1" applyBorder="1" applyAlignment="1">
      <alignment vertical="center" wrapText="1"/>
    </xf>
    <xf numFmtId="0" fontId="2" fillId="0" borderId="14" xfId="2" applyFont="1" applyFill="1" applyBorder="1" applyAlignment="1">
      <alignment vertical="center"/>
    </xf>
    <xf numFmtId="0" fontId="2" fillId="0" borderId="15" xfId="2" applyFont="1" applyFill="1" applyBorder="1" applyAlignment="1">
      <alignment vertical="center"/>
    </xf>
    <xf numFmtId="0" fontId="5" fillId="0" borderId="15" xfId="2" applyFont="1" applyFill="1" applyBorder="1" applyAlignment="1">
      <alignment vertical="center"/>
    </xf>
    <xf numFmtId="0" fontId="5" fillId="0" borderId="18" xfId="2" applyFont="1" applyFill="1" applyBorder="1" applyAlignment="1">
      <alignment vertical="center"/>
    </xf>
    <xf numFmtId="0" fontId="2" fillId="0" borderId="16" xfId="2" applyFont="1" applyFill="1" applyBorder="1" applyAlignment="1">
      <alignment vertical="center"/>
    </xf>
    <xf numFmtId="0" fontId="5" fillId="0" borderId="16" xfId="2" applyFont="1" applyFill="1" applyBorder="1" applyAlignment="1">
      <alignment vertical="center"/>
    </xf>
    <xf numFmtId="0" fontId="5" fillId="0" borderId="16" xfId="2" applyFont="1" applyFill="1" applyBorder="1" applyAlignment="1">
      <alignment horizontal="left" vertical="center"/>
    </xf>
    <xf numFmtId="0" fontId="3" fillId="0" borderId="11" xfId="2" applyFont="1" applyFill="1" applyBorder="1" applyAlignment="1">
      <alignment vertical="center" wrapText="1"/>
    </xf>
    <xf numFmtId="0" fontId="3" fillId="0" borderId="12" xfId="2" applyFont="1" applyFill="1" applyBorder="1" applyAlignment="1">
      <alignment vertical="center" wrapText="1"/>
    </xf>
    <xf numFmtId="0" fontId="5" fillId="0" borderId="12" xfId="2" applyFont="1" applyFill="1" applyBorder="1" applyAlignment="1">
      <alignment vertical="center"/>
    </xf>
    <xf numFmtId="0" fontId="5" fillId="0" borderId="13" xfId="2" applyFont="1" applyFill="1" applyBorder="1" applyAlignment="1">
      <alignment vertical="center"/>
    </xf>
    <xf numFmtId="0" fontId="3" fillId="0" borderId="21" xfId="2" applyFont="1" applyFill="1" applyBorder="1" applyAlignment="1">
      <alignment horizontal="left" vertical="center" wrapText="1"/>
    </xf>
    <xf numFmtId="0" fontId="5" fillId="0" borderId="21" xfId="2" applyFont="1" applyFill="1" applyBorder="1" applyAlignment="1">
      <alignment vertical="center"/>
    </xf>
    <xf numFmtId="0" fontId="2" fillId="0" borderId="11" xfId="2" applyFont="1" applyFill="1" applyBorder="1" applyAlignment="1">
      <alignment vertical="center"/>
    </xf>
    <xf numFmtId="0" fontId="3" fillId="0" borderId="12" xfId="2" applyFont="1" applyFill="1" applyBorder="1" applyAlignment="1">
      <alignment vertical="center"/>
    </xf>
    <xf numFmtId="0" fontId="3" fillId="0" borderId="19" xfId="2" applyFont="1" applyFill="1" applyBorder="1" applyAlignment="1">
      <alignment vertical="center" wrapText="1"/>
    </xf>
    <xf numFmtId="0" fontId="5" fillId="0" borderId="19" xfId="2" applyFont="1" applyFill="1" applyBorder="1" applyAlignment="1">
      <alignment vertical="center" wrapText="1"/>
    </xf>
    <xf numFmtId="0" fontId="3" fillId="0" borderId="19" xfId="2" applyFont="1" applyFill="1" applyBorder="1" applyAlignment="1">
      <alignment vertical="center"/>
    </xf>
    <xf numFmtId="0" fontId="4" fillId="2" borderId="13" xfId="2" applyFont="1" applyFill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57" xfId="2" applyFont="1" applyFill="1" applyBorder="1" applyAlignment="1">
      <alignment horizontal="left" vertical="center"/>
    </xf>
    <xf numFmtId="0" fontId="28" fillId="0" borderId="2" xfId="0" applyFont="1" applyBorder="1" applyAlignment="1">
      <alignment horizontal="left" vertical="center"/>
    </xf>
    <xf numFmtId="0" fontId="28" fillId="0" borderId="4" xfId="0" applyFont="1" applyBorder="1" applyAlignment="1">
      <alignment horizontal="left" vertical="center"/>
    </xf>
    <xf numFmtId="0" fontId="2" fillId="0" borderId="20" xfId="2" applyFont="1" applyFill="1" applyBorder="1" applyAlignment="1">
      <alignment horizontal="left" vertical="center"/>
    </xf>
    <xf numFmtId="0" fontId="28" fillId="0" borderId="20" xfId="0" applyFont="1" applyBorder="1" applyAlignment="1">
      <alignment horizontal="left"/>
    </xf>
    <xf numFmtId="0" fontId="30" fillId="0" borderId="20" xfId="2" applyFont="1" applyFill="1" applyBorder="1" applyAlignment="1">
      <alignment horizontal="left" vertical="center"/>
    </xf>
    <xf numFmtId="0" fontId="31" fillId="0" borderId="20" xfId="0" applyFont="1" applyBorder="1" applyAlignment="1">
      <alignment horizontal="left" vertical="center"/>
    </xf>
    <xf numFmtId="0" fontId="3" fillId="0" borderId="20" xfId="2" applyFont="1" applyFill="1" applyBorder="1" applyAlignment="1">
      <alignment vertical="center" wrapText="1"/>
    </xf>
    <xf numFmtId="0" fontId="5" fillId="0" borderId="20" xfId="2" applyFont="1" applyFill="1" applyBorder="1" applyAlignment="1">
      <alignment vertical="center" wrapText="1"/>
    </xf>
    <xf numFmtId="0" fontId="3" fillId="0" borderId="20" xfId="2" applyFont="1" applyFill="1" applyBorder="1" applyAlignment="1">
      <alignment vertical="center"/>
    </xf>
    <xf numFmtId="0" fontId="3" fillId="0" borderId="21" xfId="2" applyFont="1" applyFill="1" applyBorder="1" applyAlignment="1">
      <alignment vertical="center" wrapText="1"/>
    </xf>
    <xf numFmtId="0" fontId="5" fillId="0" borderId="21" xfId="2" applyFont="1" applyFill="1" applyBorder="1" applyAlignment="1">
      <alignment vertical="center" wrapText="1"/>
    </xf>
    <xf numFmtId="0" fontId="3" fillId="0" borderId="21" xfId="2" applyFont="1" applyFill="1" applyBorder="1" applyAlignment="1">
      <alignment vertical="center"/>
    </xf>
    <xf numFmtId="0" fontId="3" fillId="0" borderId="20" xfId="2" applyFont="1" applyFill="1" applyBorder="1" applyAlignment="1">
      <alignment horizontal="left" vertical="center"/>
    </xf>
    <xf numFmtId="0" fontId="32" fillId="0" borderId="20" xfId="0" applyFont="1" applyBorder="1" applyAlignment="1">
      <alignment horizontal="left" vertical="center"/>
    </xf>
    <xf numFmtId="0" fontId="3" fillId="0" borderId="21" xfId="2" applyFont="1" applyFill="1" applyBorder="1" applyAlignment="1">
      <alignment horizontal="left" vertical="center"/>
    </xf>
    <xf numFmtId="0" fontId="32" fillId="0" borderId="21" xfId="0" applyFont="1" applyBorder="1" applyAlignment="1">
      <alignment horizontal="left" vertical="center"/>
    </xf>
    <xf numFmtId="0" fontId="30" fillId="0" borderId="21" xfId="2" applyFont="1" applyFill="1" applyBorder="1" applyAlignment="1">
      <alignment horizontal="left" vertical="center"/>
    </xf>
    <xf numFmtId="0" fontId="31" fillId="0" borderId="21" xfId="0" applyFont="1" applyBorder="1" applyAlignment="1">
      <alignment horizontal="left" vertical="center"/>
    </xf>
    <xf numFmtId="0" fontId="4" fillId="2" borderId="9" xfId="2" applyFont="1" applyFill="1" applyBorder="1" applyAlignment="1">
      <alignment horizontal="center" vertical="center"/>
    </xf>
    <xf numFmtId="0" fontId="4" fillId="2" borderId="10" xfId="2" applyFont="1" applyFill="1" applyBorder="1" applyAlignment="1">
      <alignment horizontal="center" vertical="center"/>
    </xf>
    <xf numFmtId="0" fontId="4" fillId="2" borderId="17" xfId="2" applyFont="1" applyFill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9" fillId="0" borderId="2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top" wrapText="1"/>
    </xf>
    <xf numFmtId="49" fontId="9" fillId="0" borderId="2" xfId="2" applyNumberFormat="1" applyFont="1" applyFill="1" applyBorder="1" applyAlignment="1">
      <alignment horizontal="center" vertical="top" wrapText="1"/>
    </xf>
    <xf numFmtId="0" fontId="9" fillId="0" borderId="2" xfId="2" applyFont="1" applyFill="1" applyBorder="1" applyAlignment="1">
      <alignment horizontal="center" vertical="center"/>
    </xf>
    <xf numFmtId="0" fontId="4" fillId="0" borderId="0" xfId="2" applyFont="1" applyBorder="1" applyAlignment="1">
      <alignment horizontal="center"/>
    </xf>
    <xf numFmtId="0" fontId="6" fillId="0" borderId="0" xfId="2" applyFont="1" applyBorder="1" applyAlignment="1">
      <alignment horizontal="center" vertical="top"/>
    </xf>
    <xf numFmtId="0" fontId="6" fillId="0" borderId="2" xfId="2" applyFont="1" applyFill="1" applyBorder="1" applyAlignment="1">
      <alignment horizontal="left"/>
    </xf>
    <xf numFmtId="0" fontId="10" fillId="0" borderId="2" xfId="2" applyFont="1" applyFill="1" applyBorder="1" applyAlignment="1">
      <alignment horizontal="left" wrapText="1"/>
    </xf>
    <xf numFmtId="0" fontId="6" fillId="0" borderId="2" xfId="2" applyFont="1" applyFill="1" applyBorder="1" applyAlignment="1">
      <alignment horizontal="left" wrapText="1"/>
    </xf>
    <xf numFmtId="0" fontId="10" fillId="0" borderId="4" xfId="2" applyFont="1" applyFill="1" applyBorder="1" applyAlignment="1">
      <alignment horizontal="left" vertical="center" wrapText="1"/>
    </xf>
    <xf numFmtId="0" fontId="10" fillId="0" borderId="3" xfId="2" applyFont="1" applyFill="1" applyBorder="1" applyAlignment="1">
      <alignment horizontal="left" vertical="center" wrapText="1"/>
    </xf>
    <xf numFmtId="0" fontId="10" fillId="0" borderId="5" xfId="2" applyFont="1" applyFill="1" applyBorder="1" applyAlignment="1">
      <alignment horizontal="left" vertical="center" wrapText="1"/>
    </xf>
    <xf numFmtId="0" fontId="10" fillId="0" borderId="2" xfId="2" applyFont="1" applyFill="1" applyBorder="1" applyAlignment="1">
      <alignment horizontal="left"/>
    </xf>
    <xf numFmtId="0" fontId="6" fillId="0" borderId="2" xfId="2" applyFont="1" applyBorder="1" applyAlignment="1">
      <alignment horizontal="left"/>
    </xf>
    <xf numFmtId="0" fontId="2" fillId="0" borderId="4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26" fillId="0" borderId="0" xfId="2" applyFont="1" applyAlignment="1">
      <alignment horizontal="left" wrapText="1"/>
    </xf>
    <xf numFmtId="0" fontId="27" fillId="0" borderId="0" xfId="0" applyFont="1" applyAlignment="1"/>
    <xf numFmtId="0" fontId="27" fillId="0" borderId="0" xfId="0" applyFont="1" applyAlignment="1">
      <alignment wrapText="1"/>
    </xf>
    <xf numFmtId="0" fontId="26" fillId="0" borderId="0" xfId="2" applyFont="1" applyBorder="1" applyAlignment="1">
      <alignment horizontal="left"/>
    </xf>
    <xf numFmtId="0" fontId="26" fillId="0" borderId="0" xfId="2" applyFont="1" applyAlignment="1">
      <alignment horizontal="right" wrapText="1"/>
    </xf>
    <xf numFmtId="0" fontId="26" fillId="0" borderId="0" xfId="2" applyFont="1" applyAlignment="1">
      <alignment horizontal="left"/>
    </xf>
    <xf numFmtId="0" fontId="27" fillId="0" borderId="0" xfId="0" applyFont="1" applyAlignment="1">
      <alignment horizontal="left"/>
    </xf>
    <xf numFmtId="0" fontId="4" fillId="5" borderId="0" xfId="2" applyFont="1" applyFill="1" applyAlignment="1">
      <alignment horizontal="center" wrapText="1"/>
    </xf>
    <xf numFmtId="0" fontId="4" fillId="5" borderId="0" xfId="2" applyFont="1" applyFill="1" applyAlignment="1">
      <alignment horizontal="center"/>
    </xf>
    <xf numFmtId="0" fontId="4" fillId="5" borderId="0" xfId="2" applyFont="1" applyFill="1" applyBorder="1" applyAlignment="1">
      <alignment horizontal="center" vertical="center"/>
    </xf>
    <xf numFmtId="0" fontId="8" fillId="5" borderId="0" xfId="2" applyFont="1" applyFill="1" applyBorder="1" applyAlignment="1">
      <alignment horizontal="center" vertical="top"/>
    </xf>
    <xf numFmtId="0" fontId="6" fillId="0" borderId="34" xfId="2" applyFont="1" applyFill="1" applyBorder="1" applyAlignment="1">
      <alignment horizontal="left" vertical="center" wrapText="1"/>
    </xf>
    <xf numFmtId="0" fontId="6" fillId="0" borderId="35" xfId="2" applyFont="1" applyFill="1" applyBorder="1" applyAlignment="1">
      <alignment horizontal="left" vertical="center" wrapText="1"/>
    </xf>
    <xf numFmtId="0" fontId="6" fillId="0" borderId="36" xfId="2" applyFont="1" applyFill="1" applyBorder="1" applyAlignment="1">
      <alignment horizontal="left" vertical="center" wrapText="1"/>
    </xf>
    <xf numFmtId="0" fontId="2" fillId="0" borderId="2" xfId="2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left" vertical="center" wrapText="1"/>
    </xf>
    <xf numFmtId="49" fontId="2" fillId="0" borderId="2" xfId="2" applyNumberFormat="1" applyFont="1" applyBorder="1" applyAlignment="1">
      <alignment horizontal="center" vertical="center"/>
    </xf>
    <xf numFmtId="49" fontId="3" fillId="0" borderId="2" xfId="2" applyNumberFormat="1" applyFont="1" applyBorder="1" applyAlignment="1">
      <alignment horizontal="left" vertical="center"/>
    </xf>
    <xf numFmtId="49" fontId="2" fillId="0" borderId="2" xfId="2" applyNumberFormat="1" applyFont="1" applyBorder="1" applyAlignment="1">
      <alignment vertical="center" wrapText="1"/>
    </xf>
    <xf numFmtId="0" fontId="2" fillId="0" borderId="34" xfId="2" applyFont="1" applyBorder="1" applyAlignment="1">
      <alignment horizontal="left" vertical="center" wrapText="1"/>
    </xf>
    <xf numFmtId="0" fontId="2" fillId="0" borderId="36" xfId="2" applyFont="1" applyBorder="1" applyAlignment="1">
      <alignment horizontal="left" vertical="center" wrapText="1"/>
    </xf>
    <xf numFmtId="0" fontId="20" fillId="0" borderId="0" xfId="2" applyFont="1" applyAlignment="1">
      <alignment horizontal="right" wrapText="1"/>
    </xf>
    <xf numFmtId="0" fontId="19" fillId="0" borderId="0" xfId="2" applyFont="1" applyAlignment="1">
      <alignment horizontal="center" vertical="center" wrapText="1"/>
    </xf>
    <xf numFmtId="0" fontId="20" fillId="0" borderId="0" xfId="2" applyFont="1" applyAlignment="1">
      <alignment horizontal="left" wrapText="1"/>
    </xf>
    <xf numFmtId="0" fontId="0" fillId="0" borderId="0" xfId="0" applyAlignment="1"/>
    <xf numFmtId="0" fontId="0" fillId="0" borderId="0" xfId="0" applyAlignment="1">
      <alignment wrapText="1"/>
    </xf>
    <xf numFmtId="0" fontId="20" fillId="0" borderId="0" xfId="2" applyFont="1" applyBorder="1" applyAlignment="1">
      <alignment horizontal="left"/>
    </xf>
    <xf numFmtId="0" fontId="7" fillId="0" borderId="0" xfId="2" applyFont="1" applyAlignment="1">
      <alignment horizontal="center" vertical="top" wrapText="1"/>
    </xf>
    <xf numFmtId="49" fontId="2" fillId="0" borderId="2" xfId="2" applyNumberFormat="1" applyFont="1" applyBorder="1" applyAlignment="1">
      <alignment vertical="center"/>
    </xf>
    <xf numFmtId="0" fontId="1" fillId="0" borderId="0" xfId="2" applyFont="1" applyAlignment="1">
      <alignment horizontal="right" wrapText="1"/>
    </xf>
    <xf numFmtId="0" fontId="1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1" fillId="0" borderId="0" xfId="2" applyFont="1" applyAlignment="1">
      <alignment horizontal="left" wrapText="1"/>
    </xf>
    <xf numFmtId="0" fontId="1" fillId="0" borderId="0" xfId="2" applyFont="1" applyBorder="1" applyAlignment="1">
      <alignment horizontal="left" wrapText="1"/>
    </xf>
    <xf numFmtId="0" fontId="4" fillId="0" borderId="0" xfId="2" applyFont="1" applyAlignment="1">
      <alignment horizontal="center" vertical="center" wrapText="1"/>
    </xf>
    <xf numFmtId="0" fontId="4" fillId="0" borderId="0" xfId="2" applyFont="1" applyAlignment="1">
      <alignment horizontal="center" vertical="top"/>
    </xf>
    <xf numFmtId="0" fontId="0" fillId="0" borderId="0" xfId="0" applyAlignment="1">
      <alignment vertical="top"/>
    </xf>
    <xf numFmtId="0" fontId="7" fillId="0" borderId="42" xfId="2" applyFont="1" applyBorder="1" applyAlignment="1">
      <alignment horizontal="center" vertical="center"/>
    </xf>
    <xf numFmtId="0" fontId="7" fillId="0" borderId="0" xfId="2" applyFont="1" applyBorder="1" applyAlignment="1">
      <alignment horizontal="center" vertical="center"/>
    </xf>
    <xf numFmtId="0" fontId="0" fillId="0" borderId="66" xfId="0" applyBorder="1" applyAlignment="1"/>
    <xf numFmtId="0" fontId="3" fillId="0" borderId="0" xfId="2" applyFont="1" applyAlignment="1">
      <alignment horizontal="right"/>
    </xf>
    <xf numFmtId="0" fontId="0" fillId="0" borderId="0" xfId="0" applyAlignment="1">
      <alignment horizontal="right"/>
    </xf>
    <xf numFmtId="0" fontId="3" fillId="0" borderId="0" xfId="2" applyFont="1" applyBorder="1" applyAlignment="1">
      <alignment horizontal="right"/>
    </xf>
    <xf numFmtId="0" fontId="7" fillId="0" borderId="34" xfId="2" applyFont="1" applyBorder="1" applyAlignment="1">
      <alignment horizontal="left" vertical="center" wrapText="1"/>
    </xf>
    <xf numFmtId="0" fontId="7" fillId="0" borderId="36" xfId="2" applyFont="1" applyBorder="1" applyAlignment="1">
      <alignment horizontal="left" vertical="center" wrapText="1"/>
    </xf>
    <xf numFmtId="0" fontId="14" fillId="0" borderId="2" xfId="2" applyFont="1" applyBorder="1" applyAlignment="1">
      <alignment horizontal="center" vertical="center" wrapText="1"/>
    </xf>
    <xf numFmtId="0" fontId="7" fillId="0" borderId="0" xfId="2" applyFont="1" applyAlignment="1">
      <alignment horizontal="left"/>
    </xf>
    <xf numFmtId="0" fontId="14" fillId="0" borderId="2" xfId="2" applyFont="1" applyBorder="1" applyAlignment="1">
      <alignment horizontal="center" vertical="center"/>
    </xf>
    <xf numFmtId="0" fontId="7" fillId="0" borderId="63" xfId="2" applyFont="1" applyBorder="1" applyAlignment="1">
      <alignment horizontal="center" vertical="center"/>
    </xf>
    <xf numFmtId="0" fontId="7" fillId="0" borderId="64" xfId="2" applyFont="1" applyBorder="1" applyAlignment="1">
      <alignment horizontal="center" vertical="center"/>
    </xf>
    <xf numFmtId="0" fontId="0" fillId="0" borderId="65" xfId="0" applyBorder="1" applyAlignment="1"/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center" vertical="center"/>
    </xf>
    <xf numFmtId="0" fontId="7" fillId="0" borderId="0" xfId="2" applyFont="1" applyAlignment="1">
      <alignment horizontal="center"/>
    </xf>
    <xf numFmtId="0" fontId="7" fillId="0" borderId="67" xfId="2" applyFont="1" applyBorder="1" applyAlignment="1">
      <alignment horizontal="justify" vertical="center" wrapText="1"/>
    </xf>
    <xf numFmtId="0" fontId="7" fillId="0" borderId="1" xfId="2" applyFont="1" applyBorder="1" applyAlignment="1">
      <alignment horizontal="justify" vertical="center" wrapText="1"/>
    </xf>
    <xf numFmtId="0" fontId="0" fillId="0" borderId="62" xfId="0" applyBorder="1" applyAlignment="1"/>
    <xf numFmtId="0" fontId="7" fillId="0" borderId="42" xfId="2" applyFont="1" applyBorder="1" applyAlignment="1">
      <alignment horizontal="justify" vertical="center" wrapText="1"/>
    </xf>
    <xf numFmtId="0" fontId="7" fillId="0" borderId="0" xfId="2" applyFont="1" applyBorder="1" applyAlignment="1">
      <alignment horizontal="justify" vertical="center" wrapText="1"/>
    </xf>
    <xf numFmtId="0" fontId="28" fillId="0" borderId="66" xfId="0" applyFont="1" applyBorder="1" applyAlignment="1"/>
    <xf numFmtId="0" fontId="7" fillId="0" borderId="34" xfId="2" applyFont="1" applyBorder="1" applyAlignment="1">
      <alignment vertical="center" wrapText="1"/>
    </xf>
    <xf numFmtId="0" fontId="7" fillId="0" borderId="35" xfId="2" applyFont="1" applyBorder="1" applyAlignment="1">
      <alignment vertical="center"/>
    </xf>
    <xf numFmtId="0" fontId="7" fillId="0" borderId="36" xfId="2" applyFont="1" applyBorder="1" applyAlignment="1">
      <alignment vertical="center"/>
    </xf>
    <xf numFmtId="0" fontId="28" fillId="0" borderId="35" xfId="0" applyFont="1" applyBorder="1" applyAlignment="1">
      <alignment horizontal="left" vertical="center"/>
    </xf>
    <xf numFmtId="0" fontId="28" fillId="0" borderId="36" xfId="0" applyFont="1" applyBorder="1" applyAlignment="1">
      <alignment horizontal="left" vertical="center"/>
    </xf>
    <xf numFmtId="0" fontId="7" fillId="0" borderId="36" xfId="2" applyFont="1" applyBorder="1" applyAlignment="1">
      <alignment vertical="center" wrapText="1"/>
    </xf>
    <xf numFmtId="0" fontId="7" fillId="0" borderId="63" xfId="2" applyFont="1" applyBorder="1" applyAlignment="1">
      <alignment horizontal="justify" vertical="center" wrapText="1"/>
    </xf>
    <xf numFmtId="0" fontId="7" fillId="0" borderId="64" xfId="2" applyFont="1" applyBorder="1" applyAlignment="1">
      <alignment horizontal="justify" vertical="center"/>
    </xf>
    <xf numFmtId="0" fontId="28" fillId="0" borderId="65" xfId="0" applyFont="1" applyBorder="1" applyAlignment="1"/>
  </cellXfs>
  <cellStyles count="12">
    <cellStyle name="Денежный 2" xfId="3"/>
    <cellStyle name="Обычный" xfId="0" builtinId="0"/>
    <cellStyle name="Обычный 2" xfId="1"/>
    <cellStyle name="Обычный 3" xfId="2"/>
    <cellStyle name="Обычный 3 2" xfId="4"/>
    <cellStyle name="Обычный 3 2 3" xfId="5"/>
    <cellStyle name="Обычный 3 3" xfId="6"/>
    <cellStyle name="Обычный 4" xfId="7"/>
    <cellStyle name="Обычный 5" xfId="8"/>
    <cellStyle name="Обычный 5 2" xfId="9"/>
    <cellStyle name="Обычный 5 2 2" xfId="10"/>
    <cellStyle name="Обычный_ИП ГВК 2014-16 на 01.01.15." xfId="11"/>
  </cellStyles>
  <dxfs count="0"/>
  <tableStyles count="0" defaultTableStyle="TableStyleMedium2" defaultPivotStyle="PivotStyleLight16"/>
  <colors>
    <mruColors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B2:B15"/>
  <sheetViews>
    <sheetView workbookViewId="0">
      <selection activeCell="F8" sqref="F8"/>
    </sheetView>
  </sheetViews>
  <sheetFormatPr defaultRowHeight="15"/>
  <cols>
    <col min="2" max="2" width="93.7109375" style="135" customWidth="1"/>
  </cols>
  <sheetData>
    <row r="2" spans="2:2" ht="16.5">
      <c r="B2" s="155" t="s">
        <v>382</v>
      </c>
    </row>
    <row r="3" spans="2:2" ht="16.5">
      <c r="B3" s="155" t="s">
        <v>383</v>
      </c>
    </row>
    <row r="4" spans="2:2" ht="33">
      <c r="B4" s="155" t="s">
        <v>384</v>
      </c>
    </row>
    <row r="5" spans="2:2" ht="16.5">
      <c r="B5" s="156" t="s">
        <v>385</v>
      </c>
    </row>
    <row r="6" spans="2:2" ht="33">
      <c r="B6" s="155" t="s">
        <v>386</v>
      </c>
    </row>
    <row r="7" spans="2:2" ht="16.5">
      <c r="B7" s="155"/>
    </row>
    <row r="8" spans="2:2" ht="66">
      <c r="B8" s="155" t="s">
        <v>387</v>
      </c>
    </row>
    <row r="9" spans="2:2" ht="16.5">
      <c r="B9" s="155" t="s">
        <v>388</v>
      </c>
    </row>
    <row r="10" spans="2:2" ht="66">
      <c r="B10" s="157" t="s">
        <v>389</v>
      </c>
    </row>
    <row r="11" spans="2:2" ht="66">
      <c r="B11" s="157" t="s">
        <v>390</v>
      </c>
    </row>
    <row r="12" spans="2:2" ht="16.5">
      <c r="B12" s="157"/>
    </row>
    <row r="13" spans="2:2" ht="16.5">
      <c r="B13" s="157" t="s">
        <v>391</v>
      </c>
    </row>
    <row r="14" spans="2:2" ht="16.5">
      <c r="B14" s="157"/>
    </row>
    <row r="15" spans="2:2" ht="33">
      <c r="B15" s="155" t="s">
        <v>392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Z198"/>
  <sheetViews>
    <sheetView topLeftCell="A36" zoomScale="80" zoomScaleNormal="80" workbookViewId="0">
      <selection activeCell="A153" sqref="A153:P194"/>
    </sheetView>
  </sheetViews>
  <sheetFormatPr defaultRowHeight="12.75"/>
  <cols>
    <col min="1" max="1" width="17.140625" style="80" customWidth="1"/>
    <col min="2" max="2" width="6.140625" style="80" customWidth="1"/>
    <col min="3" max="3" width="10.5703125" style="80" customWidth="1"/>
    <col min="4" max="4" width="12.7109375" style="80" customWidth="1"/>
    <col min="5" max="16" width="13.42578125" style="80" customWidth="1"/>
    <col min="17" max="256" width="9.140625" style="80"/>
    <col min="257" max="257" width="17.140625" style="80" customWidth="1"/>
    <col min="258" max="258" width="6.140625" style="80" customWidth="1"/>
    <col min="259" max="259" width="10.5703125" style="80" customWidth="1"/>
    <col min="260" max="260" width="12.7109375" style="80" customWidth="1"/>
    <col min="261" max="272" width="13.42578125" style="80" customWidth="1"/>
    <col min="273" max="512" width="9.140625" style="80"/>
    <col min="513" max="513" width="17.140625" style="80" customWidth="1"/>
    <col min="514" max="514" width="6.140625" style="80" customWidth="1"/>
    <col min="515" max="515" width="10.5703125" style="80" customWidth="1"/>
    <col min="516" max="516" width="12.7109375" style="80" customWidth="1"/>
    <col min="517" max="528" width="13.42578125" style="80" customWidth="1"/>
    <col min="529" max="768" width="9.140625" style="80"/>
    <col min="769" max="769" width="17.140625" style="80" customWidth="1"/>
    <col min="770" max="770" width="6.140625" style="80" customWidth="1"/>
    <col min="771" max="771" width="10.5703125" style="80" customWidth="1"/>
    <col min="772" max="772" width="12.7109375" style="80" customWidth="1"/>
    <col min="773" max="784" width="13.42578125" style="80" customWidth="1"/>
    <col min="785" max="1024" width="9.140625" style="80"/>
    <col min="1025" max="1025" width="17.140625" style="80" customWidth="1"/>
    <col min="1026" max="1026" width="6.140625" style="80" customWidth="1"/>
    <col min="1027" max="1027" width="10.5703125" style="80" customWidth="1"/>
    <col min="1028" max="1028" width="12.7109375" style="80" customWidth="1"/>
    <col min="1029" max="1040" width="13.42578125" style="80" customWidth="1"/>
    <col min="1041" max="1280" width="9.140625" style="80"/>
    <col min="1281" max="1281" width="17.140625" style="80" customWidth="1"/>
    <col min="1282" max="1282" width="6.140625" style="80" customWidth="1"/>
    <col min="1283" max="1283" width="10.5703125" style="80" customWidth="1"/>
    <col min="1284" max="1284" width="12.7109375" style="80" customWidth="1"/>
    <col min="1285" max="1296" width="13.42578125" style="80" customWidth="1"/>
    <col min="1297" max="1536" width="9.140625" style="80"/>
    <col min="1537" max="1537" width="17.140625" style="80" customWidth="1"/>
    <col min="1538" max="1538" width="6.140625" style="80" customWidth="1"/>
    <col min="1539" max="1539" width="10.5703125" style="80" customWidth="1"/>
    <col min="1540" max="1540" width="12.7109375" style="80" customWidth="1"/>
    <col min="1541" max="1552" width="13.42578125" style="80" customWidth="1"/>
    <col min="1553" max="1792" width="9.140625" style="80"/>
    <col min="1793" max="1793" width="17.140625" style="80" customWidth="1"/>
    <col min="1794" max="1794" width="6.140625" style="80" customWidth="1"/>
    <col min="1795" max="1795" width="10.5703125" style="80" customWidth="1"/>
    <col min="1796" max="1796" width="12.7109375" style="80" customWidth="1"/>
    <col min="1797" max="1808" width="13.42578125" style="80" customWidth="1"/>
    <col min="1809" max="2048" width="9.140625" style="80"/>
    <col min="2049" max="2049" width="17.140625" style="80" customWidth="1"/>
    <col min="2050" max="2050" width="6.140625" style="80" customWidth="1"/>
    <col min="2051" max="2051" width="10.5703125" style="80" customWidth="1"/>
    <col min="2052" max="2052" width="12.7109375" style="80" customWidth="1"/>
    <col min="2053" max="2064" width="13.42578125" style="80" customWidth="1"/>
    <col min="2065" max="2304" width="9.140625" style="80"/>
    <col min="2305" max="2305" width="17.140625" style="80" customWidth="1"/>
    <col min="2306" max="2306" width="6.140625" style="80" customWidth="1"/>
    <col min="2307" max="2307" width="10.5703125" style="80" customWidth="1"/>
    <col min="2308" max="2308" width="12.7109375" style="80" customWidth="1"/>
    <col min="2309" max="2320" width="13.42578125" style="80" customWidth="1"/>
    <col min="2321" max="2560" width="9.140625" style="80"/>
    <col min="2561" max="2561" width="17.140625" style="80" customWidth="1"/>
    <col min="2562" max="2562" width="6.140625" style="80" customWidth="1"/>
    <col min="2563" max="2563" width="10.5703125" style="80" customWidth="1"/>
    <col min="2564" max="2564" width="12.7109375" style="80" customWidth="1"/>
    <col min="2565" max="2576" width="13.42578125" style="80" customWidth="1"/>
    <col min="2577" max="2816" width="9.140625" style="80"/>
    <col min="2817" max="2817" width="17.140625" style="80" customWidth="1"/>
    <col min="2818" max="2818" width="6.140625" style="80" customWidth="1"/>
    <col min="2819" max="2819" width="10.5703125" style="80" customWidth="1"/>
    <col min="2820" max="2820" width="12.7109375" style="80" customWidth="1"/>
    <col min="2821" max="2832" width="13.42578125" style="80" customWidth="1"/>
    <col min="2833" max="3072" width="9.140625" style="80"/>
    <col min="3073" max="3073" width="17.140625" style="80" customWidth="1"/>
    <col min="3074" max="3074" width="6.140625" style="80" customWidth="1"/>
    <col min="3075" max="3075" width="10.5703125" style="80" customWidth="1"/>
    <col min="3076" max="3076" width="12.7109375" style="80" customWidth="1"/>
    <col min="3077" max="3088" width="13.42578125" style="80" customWidth="1"/>
    <col min="3089" max="3328" width="9.140625" style="80"/>
    <col min="3329" max="3329" width="17.140625" style="80" customWidth="1"/>
    <col min="3330" max="3330" width="6.140625" style="80" customWidth="1"/>
    <col min="3331" max="3331" width="10.5703125" style="80" customWidth="1"/>
    <col min="3332" max="3332" width="12.7109375" style="80" customWidth="1"/>
    <col min="3333" max="3344" width="13.42578125" style="80" customWidth="1"/>
    <col min="3345" max="3584" width="9.140625" style="80"/>
    <col min="3585" max="3585" width="17.140625" style="80" customWidth="1"/>
    <col min="3586" max="3586" width="6.140625" style="80" customWidth="1"/>
    <col min="3587" max="3587" width="10.5703125" style="80" customWidth="1"/>
    <col min="3588" max="3588" width="12.7109375" style="80" customWidth="1"/>
    <col min="3589" max="3600" width="13.42578125" style="80" customWidth="1"/>
    <col min="3601" max="3840" width="9.140625" style="80"/>
    <col min="3841" max="3841" width="17.140625" style="80" customWidth="1"/>
    <col min="3842" max="3842" width="6.140625" style="80" customWidth="1"/>
    <col min="3843" max="3843" width="10.5703125" style="80" customWidth="1"/>
    <col min="3844" max="3844" width="12.7109375" style="80" customWidth="1"/>
    <col min="3845" max="3856" width="13.42578125" style="80" customWidth="1"/>
    <col min="3857" max="4096" width="9.140625" style="80"/>
    <col min="4097" max="4097" width="17.140625" style="80" customWidth="1"/>
    <col min="4098" max="4098" width="6.140625" style="80" customWidth="1"/>
    <col min="4099" max="4099" width="10.5703125" style="80" customWidth="1"/>
    <col min="4100" max="4100" width="12.7109375" style="80" customWidth="1"/>
    <col min="4101" max="4112" width="13.42578125" style="80" customWidth="1"/>
    <col min="4113" max="4352" width="9.140625" style="80"/>
    <col min="4353" max="4353" width="17.140625" style="80" customWidth="1"/>
    <col min="4354" max="4354" width="6.140625" style="80" customWidth="1"/>
    <col min="4355" max="4355" width="10.5703125" style="80" customWidth="1"/>
    <col min="4356" max="4356" width="12.7109375" style="80" customWidth="1"/>
    <col min="4357" max="4368" width="13.42578125" style="80" customWidth="1"/>
    <col min="4369" max="4608" width="9.140625" style="80"/>
    <col min="4609" max="4609" width="17.140625" style="80" customWidth="1"/>
    <col min="4610" max="4610" width="6.140625" style="80" customWidth="1"/>
    <col min="4611" max="4611" width="10.5703125" style="80" customWidth="1"/>
    <col min="4612" max="4612" width="12.7109375" style="80" customWidth="1"/>
    <col min="4613" max="4624" width="13.42578125" style="80" customWidth="1"/>
    <col min="4625" max="4864" width="9.140625" style="80"/>
    <col min="4865" max="4865" width="17.140625" style="80" customWidth="1"/>
    <col min="4866" max="4866" width="6.140625" style="80" customWidth="1"/>
    <col min="4867" max="4867" width="10.5703125" style="80" customWidth="1"/>
    <col min="4868" max="4868" width="12.7109375" style="80" customWidth="1"/>
    <col min="4869" max="4880" width="13.42578125" style="80" customWidth="1"/>
    <col min="4881" max="5120" width="9.140625" style="80"/>
    <col min="5121" max="5121" width="17.140625" style="80" customWidth="1"/>
    <col min="5122" max="5122" width="6.140625" style="80" customWidth="1"/>
    <col min="5123" max="5123" width="10.5703125" style="80" customWidth="1"/>
    <col min="5124" max="5124" width="12.7109375" style="80" customWidth="1"/>
    <col min="5125" max="5136" width="13.42578125" style="80" customWidth="1"/>
    <col min="5137" max="5376" width="9.140625" style="80"/>
    <col min="5377" max="5377" width="17.140625" style="80" customWidth="1"/>
    <col min="5378" max="5378" width="6.140625" style="80" customWidth="1"/>
    <col min="5379" max="5379" width="10.5703125" style="80" customWidth="1"/>
    <col min="5380" max="5380" width="12.7109375" style="80" customWidth="1"/>
    <col min="5381" max="5392" width="13.42578125" style="80" customWidth="1"/>
    <col min="5393" max="5632" width="9.140625" style="80"/>
    <col min="5633" max="5633" width="17.140625" style="80" customWidth="1"/>
    <col min="5634" max="5634" width="6.140625" style="80" customWidth="1"/>
    <col min="5635" max="5635" width="10.5703125" style="80" customWidth="1"/>
    <col min="5636" max="5636" width="12.7109375" style="80" customWidth="1"/>
    <col min="5637" max="5648" width="13.42578125" style="80" customWidth="1"/>
    <col min="5649" max="5888" width="9.140625" style="80"/>
    <col min="5889" max="5889" width="17.140625" style="80" customWidth="1"/>
    <col min="5890" max="5890" width="6.140625" style="80" customWidth="1"/>
    <col min="5891" max="5891" width="10.5703125" style="80" customWidth="1"/>
    <col min="5892" max="5892" width="12.7109375" style="80" customWidth="1"/>
    <col min="5893" max="5904" width="13.42578125" style="80" customWidth="1"/>
    <col min="5905" max="6144" width="9.140625" style="80"/>
    <col min="6145" max="6145" width="17.140625" style="80" customWidth="1"/>
    <col min="6146" max="6146" width="6.140625" style="80" customWidth="1"/>
    <col min="6147" max="6147" width="10.5703125" style="80" customWidth="1"/>
    <col min="6148" max="6148" width="12.7109375" style="80" customWidth="1"/>
    <col min="6149" max="6160" width="13.42578125" style="80" customWidth="1"/>
    <col min="6161" max="6400" width="9.140625" style="80"/>
    <col min="6401" max="6401" width="17.140625" style="80" customWidth="1"/>
    <col min="6402" max="6402" width="6.140625" style="80" customWidth="1"/>
    <col min="6403" max="6403" width="10.5703125" style="80" customWidth="1"/>
    <col min="6404" max="6404" width="12.7109375" style="80" customWidth="1"/>
    <col min="6405" max="6416" width="13.42578125" style="80" customWidth="1"/>
    <col min="6417" max="6656" width="9.140625" style="80"/>
    <col min="6657" max="6657" width="17.140625" style="80" customWidth="1"/>
    <col min="6658" max="6658" width="6.140625" style="80" customWidth="1"/>
    <col min="6659" max="6659" width="10.5703125" style="80" customWidth="1"/>
    <col min="6660" max="6660" width="12.7109375" style="80" customWidth="1"/>
    <col min="6661" max="6672" width="13.42578125" style="80" customWidth="1"/>
    <col min="6673" max="6912" width="9.140625" style="80"/>
    <col min="6913" max="6913" width="17.140625" style="80" customWidth="1"/>
    <col min="6914" max="6914" width="6.140625" style="80" customWidth="1"/>
    <col min="6915" max="6915" width="10.5703125" style="80" customWidth="1"/>
    <col min="6916" max="6916" width="12.7109375" style="80" customWidth="1"/>
    <col min="6917" max="6928" width="13.42578125" style="80" customWidth="1"/>
    <col min="6929" max="7168" width="9.140625" style="80"/>
    <col min="7169" max="7169" width="17.140625" style="80" customWidth="1"/>
    <col min="7170" max="7170" width="6.140625" style="80" customWidth="1"/>
    <col min="7171" max="7171" width="10.5703125" style="80" customWidth="1"/>
    <col min="7172" max="7172" width="12.7109375" style="80" customWidth="1"/>
    <col min="7173" max="7184" width="13.42578125" style="80" customWidth="1"/>
    <col min="7185" max="7424" width="9.140625" style="80"/>
    <col min="7425" max="7425" width="17.140625" style="80" customWidth="1"/>
    <col min="7426" max="7426" width="6.140625" style="80" customWidth="1"/>
    <col min="7427" max="7427" width="10.5703125" style="80" customWidth="1"/>
    <col min="7428" max="7428" width="12.7109375" style="80" customWidth="1"/>
    <col min="7429" max="7440" width="13.42578125" style="80" customWidth="1"/>
    <col min="7441" max="7680" width="9.140625" style="80"/>
    <col min="7681" max="7681" width="17.140625" style="80" customWidth="1"/>
    <col min="7682" max="7682" width="6.140625" style="80" customWidth="1"/>
    <col min="7683" max="7683" width="10.5703125" style="80" customWidth="1"/>
    <col min="7684" max="7684" width="12.7109375" style="80" customWidth="1"/>
    <col min="7685" max="7696" width="13.42578125" style="80" customWidth="1"/>
    <col min="7697" max="7936" width="9.140625" style="80"/>
    <col min="7937" max="7937" width="17.140625" style="80" customWidth="1"/>
    <col min="7938" max="7938" width="6.140625" style="80" customWidth="1"/>
    <col min="7939" max="7939" width="10.5703125" style="80" customWidth="1"/>
    <col min="7940" max="7940" width="12.7109375" style="80" customWidth="1"/>
    <col min="7941" max="7952" width="13.42578125" style="80" customWidth="1"/>
    <col min="7953" max="8192" width="9.140625" style="80"/>
    <col min="8193" max="8193" width="17.140625" style="80" customWidth="1"/>
    <col min="8194" max="8194" width="6.140625" style="80" customWidth="1"/>
    <col min="8195" max="8195" width="10.5703125" style="80" customWidth="1"/>
    <col min="8196" max="8196" width="12.7109375" style="80" customWidth="1"/>
    <col min="8197" max="8208" width="13.42578125" style="80" customWidth="1"/>
    <col min="8209" max="8448" width="9.140625" style="80"/>
    <col min="8449" max="8449" width="17.140625" style="80" customWidth="1"/>
    <col min="8450" max="8450" width="6.140625" style="80" customWidth="1"/>
    <col min="8451" max="8451" width="10.5703125" style="80" customWidth="1"/>
    <col min="8452" max="8452" width="12.7109375" style="80" customWidth="1"/>
    <col min="8453" max="8464" width="13.42578125" style="80" customWidth="1"/>
    <col min="8465" max="8704" width="9.140625" style="80"/>
    <col min="8705" max="8705" width="17.140625" style="80" customWidth="1"/>
    <col min="8706" max="8706" width="6.140625" style="80" customWidth="1"/>
    <col min="8707" max="8707" width="10.5703125" style="80" customWidth="1"/>
    <col min="8708" max="8708" width="12.7109375" style="80" customWidth="1"/>
    <col min="8709" max="8720" width="13.42578125" style="80" customWidth="1"/>
    <col min="8721" max="8960" width="9.140625" style="80"/>
    <col min="8961" max="8961" width="17.140625" style="80" customWidth="1"/>
    <col min="8962" max="8962" width="6.140625" style="80" customWidth="1"/>
    <col min="8963" max="8963" width="10.5703125" style="80" customWidth="1"/>
    <col min="8964" max="8964" width="12.7109375" style="80" customWidth="1"/>
    <col min="8965" max="8976" width="13.42578125" style="80" customWidth="1"/>
    <col min="8977" max="9216" width="9.140625" style="80"/>
    <col min="9217" max="9217" width="17.140625" style="80" customWidth="1"/>
    <col min="9218" max="9218" width="6.140625" style="80" customWidth="1"/>
    <col min="9219" max="9219" width="10.5703125" style="80" customWidth="1"/>
    <col min="9220" max="9220" width="12.7109375" style="80" customWidth="1"/>
    <col min="9221" max="9232" width="13.42578125" style="80" customWidth="1"/>
    <col min="9233" max="9472" width="9.140625" style="80"/>
    <col min="9473" max="9473" width="17.140625" style="80" customWidth="1"/>
    <col min="9474" max="9474" width="6.140625" style="80" customWidth="1"/>
    <col min="9475" max="9475" width="10.5703125" style="80" customWidth="1"/>
    <col min="9476" max="9476" width="12.7109375" style="80" customWidth="1"/>
    <col min="9477" max="9488" width="13.42578125" style="80" customWidth="1"/>
    <col min="9489" max="9728" width="9.140625" style="80"/>
    <col min="9729" max="9729" width="17.140625" style="80" customWidth="1"/>
    <col min="9730" max="9730" width="6.140625" style="80" customWidth="1"/>
    <col min="9731" max="9731" width="10.5703125" style="80" customWidth="1"/>
    <col min="9732" max="9732" width="12.7109375" style="80" customWidth="1"/>
    <col min="9733" max="9744" width="13.42578125" style="80" customWidth="1"/>
    <col min="9745" max="9984" width="9.140625" style="80"/>
    <col min="9985" max="9985" width="17.140625" style="80" customWidth="1"/>
    <col min="9986" max="9986" width="6.140625" style="80" customWidth="1"/>
    <col min="9987" max="9987" width="10.5703125" style="80" customWidth="1"/>
    <col min="9988" max="9988" width="12.7109375" style="80" customWidth="1"/>
    <col min="9989" max="10000" width="13.42578125" style="80" customWidth="1"/>
    <col min="10001" max="10240" width="9.140625" style="80"/>
    <col min="10241" max="10241" width="17.140625" style="80" customWidth="1"/>
    <col min="10242" max="10242" width="6.140625" style="80" customWidth="1"/>
    <col min="10243" max="10243" width="10.5703125" style="80" customWidth="1"/>
    <col min="10244" max="10244" width="12.7109375" style="80" customWidth="1"/>
    <col min="10245" max="10256" width="13.42578125" style="80" customWidth="1"/>
    <col min="10257" max="10496" width="9.140625" style="80"/>
    <col min="10497" max="10497" width="17.140625" style="80" customWidth="1"/>
    <col min="10498" max="10498" width="6.140625" style="80" customWidth="1"/>
    <col min="10499" max="10499" width="10.5703125" style="80" customWidth="1"/>
    <col min="10500" max="10500" width="12.7109375" style="80" customWidth="1"/>
    <col min="10501" max="10512" width="13.42578125" style="80" customWidth="1"/>
    <col min="10513" max="10752" width="9.140625" style="80"/>
    <col min="10753" max="10753" width="17.140625" style="80" customWidth="1"/>
    <col min="10754" max="10754" width="6.140625" style="80" customWidth="1"/>
    <col min="10755" max="10755" width="10.5703125" style="80" customWidth="1"/>
    <col min="10756" max="10756" width="12.7109375" style="80" customWidth="1"/>
    <col min="10757" max="10768" width="13.42578125" style="80" customWidth="1"/>
    <col min="10769" max="11008" width="9.140625" style="80"/>
    <col min="11009" max="11009" width="17.140625" style="80" customWidth="1"/>
    <col min="11010" max="11010" width="6.140625" style="80" customWidth="1"/>
    <col min="11011" max="11011" width="10.5703125" style="80" customWidth="1"/>
    <col min="11012" max="11012" width="12.7109375" style="80" customWidth="1"/>
    <col min="11013" max="11024" width="13.42578125" style="80" customWidth="1"/>
    <col min="11025" max="11264" width="9.140625" style="80"/>
    <col min="11265" max="11265" width="17.140625" style="80" customWidth="1"/>
    <col min="11266" max="11266" width="6.140625" style="80" customWidth="1"/>
    <col min="11267" max="11267" width="10.5703125" style="80" customWidth="1"/>
    <col min="11268" max="11268" width="12.7109375" style="80" customWidth="1"/>
    <col min="11269" max="11280" width="13.42578125" style="80" customWidth="1"/>
    <col min="11281" max="11520" width="9.140625" style="80"/>
    <col min="11521" max="11521" width="17.140625" style="80" customWidth="1"/>
    <col min="11522" max="11522" width="6.140625" style="80" customWidth="1"/>
    <col min="11523" max="11523" width="10.5703125" style="80" customWidth="1"/>
    <col min="11524" max="11524" width="12.7109375" style="80" customWidth="1"/>
    <col min="11525" max="11536" width="13.42578125" style="80" customWidth="1"/>
    <col min="11537" max="11776" width="9.140625" style="80"/>
    <col min="11777" max="11777" width="17.140625" style="80" customWidth="1"/>
    <col min="11778" max="11778" width="6.140625" style="80" customWidth="1"/>
    <col min="11779" max="11779" width="10.5703125" style="80" customWidth="1"/>
    <col min="11780" max="11780" width="12.7109375" style="80" customWidth="1"/>
    <col min="11781" max="11792" width="13.42578125" style="80" customWidth="1"/>
    <col min="11793" max="12032" width="9.140625" style="80"/>
    <col min="12033" max="12033" width="17.140625" style="80" customWidth="1"/>
    <col min="12034" max="12034" width="6.140625" style="80" customWidth="1"/>
    <col min="12035" max="12035" width="10.5703125" style="80" customWidth="1"/>
    <col min="12036" max="12036" width="12.7109375" style="80" customWidth="1"/>
    <col min="12037" max="12048" width="13.42578125" style="80" customWidth="1"/>
    <col min="12049" max="12288" width="9.140625" style="80"/>
    <col min="12289" max="12289" width="17.140625" style="80" customWidth="1"/>
    <col min="12290" max="12290" width="6.140625" style="80" customWidth="1"/>
    <col min="12291" max="12291" width="10.5703125" style="80" customWidth="1"/>
    <col min="12292" max="12292" width="12.7109375" style="80" customWidth="1"/>
    <col min="12293" max="12304" width="13.42578125" style="80" customWidth="1"/>
    <col min="12305" max="12544" width="9.140625" style="80"/>
    <col min="12545" max="12545" width="17.140625" style="80" customWidth="1"/>
    <col min="12546" max="12546" width="6.140625" style="80" customWidth="1"/>
    <col min="12547" max="12547" width="10.5703125" style="80" customWidth="1"/>
    <col min="12548" max="12548" width="12.7109375" style="80" customWidth="1"/>
    <col min="12549" max="12560" width="13.42578125" style="80" customWidth="1"/>
    <col min="12561" max="12800" width="9.140625" style="80"/>
    <col min="12801" max="12801" width="17.140625" style="80" customWidth="1"/>
    <col min="12802" max="12802" width="6.140625" style="80" customWidth="1"/>
    <col min="12803" max="12803" width="10.5703125" style="80" customWidth="1"/>
    <col min="12804" max="12804" width="12.7109375" style="80" customWidth="1"/>
    <col min="12805" max="12816" width="13.42578125" style="80" customWidth="1"/>
    <col min="12817" max="13056" width="9.140625" style="80"/>
    <col min="13057" max="13057" width="17.140625" style="80" customWidth="1"/>
    <col min="13058" max="13058" width="6.140625" style="80" customWidth="1"/>
    <col min="13059" max="13059" width="10.5703125" style="80" customWidth="1"/>
    <col min="13060" max="13060" width="12.7109375" style="80" customWidth="1"/>
    <col min="13061" max="13072" width="13.42578125" style="80" customWidth="1"/>
    <col min="13073" max="13312" width="9.140625" style="80"/>
    <col min="13313" max="13313" width="17.140625" style="80" customWidth="1"/>
    <col min="13314" max="13314" width="6.140625" style="80" customWidth="1"/>
    <col min="13315" max="13315" width="10.5703125" style="80" customWidth="1"/>
    <col min="13316" max="13316" width="12.7109375" style="80" customWidth="1"/>
    <col min="13317" max="13328" width="13.42578125" style="80" customWidth="1"/>
    <col min="13329" max="13568" width="9.140625" style="80"/>
    <col min="13569" max="13569" width="17.140625" style="80" customWidth="1"/>
    <col min="13570" max="13570" width="6.140625" style="80" customWidth="1"/>
    <col min="13571" max="13571" width="10.5703125" style="80" customWidth="1"/>
    <col min="13572" max="13572" width="12.7109375" style="80" customWidth="1"/>
    <col min="13573" max="13584" width="13.42578125" style="80" customWidth="1"/>
    <col min="13585" max="13824" width="9.140625" style="80"/>
    <col min="13825" max="13825" width="17.140625" style="80" customWidth="1"/>
    <col min="13826" max="13826" width="6.140625" style="80" customWidth="1"/>
    <col min="13827" max="13827" width="10.5703125" style="80" customWidth="1"/>
    <col min="13828" max="13828" width="12.7109375" style="80" customWidth="1"/>
    <col min="13829" max="13840" width="13.42578125" style="80" customWidth="1"/>
    <col min="13841" max="14080" width="9.140625" style="80"/>
    <col min="14081" max="14081" width="17.140625" style="80" customWidth="1"/>
    <col min="14082" max="14082" width="6.140625" style="80" customWidth="1"/>
    <col min="14083" max="14083" width="10.5703125" style="80" customWidth="1"/>
    <col min="14084" max="14084" width="12.7109375" style="80" customWidth="1"/>
    <col min="14085" max="14096" width="13.42578125" style="80" customWidth="1"/>
    <col min="14097" max="14336" width="9.140625" style="80"/>
    <col min="14337" max="14337" width="17.140625" style="80" customWidth="1"/>
    <col min="14338" max="14338" width="6.140625" style="80" customWidth="1"/>
    <col min="14339" max="14339" width="10.5703125" style="80" customWidth="1"/>
    <col min="14340" max="14340" width="12.7109375" style="80" customWidth="1"/>
    <col min="14341" max="14352" width="13.42578125" style="80" customWidth="1"/>
    <col min="14353" max="14592" width="9.140625" style="80"/>
    <col min="14593" max="14593" width="17.140625" style="80" customWidth="1"/>
    <col min="14594" max="14594" width="6.140625" style="80" customWidth="1"/>
    <col min="14595" max="14595" width="10.5703125" style="80" customWidth="1"/>
    <col min="14596" max="14596" width="12.7109375" style="80" customWidth="1"/>
    <col min="14597" max="14608" width="13.42578125" style="80" customWidth="1"/>
    <col min="14609" max="14848" width="9.140625" style="80"/>
    <col min="14849" max="14849" width="17.140625" style="80" customWidth="1"/>
    <col min="14850" max="14850" width="6.140625" style="80" customWidth="1"/>
    <col min="14851" max="14851" width="10.5703125" style="80" customWidth="1"/>
    <col min="14852" max="14852" width="12.7109375" style="80" customWidth="1"/>
    <col min="14853" max="14864" width="13.42578125" style="80" customWidth="1"/>
    <col min="14865" max="15104" width="9.140625" style="80"/>
    <col min="15105" max="15105" width="17.140625" style="80" customWidth="1"/>
    <col min="15106" max="15106" width="6.140625" style="80" customWidth="1"/>
    <col min="15107" max="15107" width="10.5703125" style="80" customWidth="1"/>
    <col min="15108" max="15108" width="12.7109375" style="80" customWidth="1"/>
    <col min="15109" max="15120" width="13.42578125" style="80" customWidth="1"/>
    <col min="15121" max="15360" width="9.140625" style="80"/>
    <col min="15361" max="15361" width="17.140625" style="80" customWidth="1"/>
    <col min="15362" max="15362" width="6.140625" style="80" customWidth="1"/>
    <col min="15363" max="15363" width="10.5703125" style="80" customWidth="1"/>
    <col min="15364" max="15364" width="12.7109375" style="80" customWidth="1"/>
    <col min="15365" max="15376" width="13.42578125" style="80" customWidth="1"/>
    <col min="15377" max="15616" width="9.140625" style="80"/>
    <col min="15617" max="15617" width="17.140625" style="80" customWidth="1"/>
    <col min="15618" max="15618" width="6.140625" style="80" customWidth="1"/>
    <col min="15619" max="15619" width="10.5703125" style="80" customWidth="1"/>
    <col min="15620" max="15620" width="12.7109375" style="80" customWidth="1"/>
    <col min="15621" max="15632" width="13.42578125" style="80" customWidth="1"/>
    <col min="15633" max="15872" width="9.140625" style="80"/>
    <col min="15873" max="15873" width="17.140625" style="80" customWidth="1"/>
    <col min="15874" max="15874" width="6.140625" style="80" customWidth="1"/>
    <col min="15875" max="15875" width="10.5703125" style="80" customWidth="1"/>
    <col min="15876" max="15876" width="12.7109375" style="80" customWidth="1"/>
    <col min="15877" max="15888" width="13.42578125" style="80" customWidth="1"/>
    <col min="15889" max="16128" width="9.140625" style="80"/>
    <col min="16129" max="16129" width="17.140625" style="80" customWidth="1"/>
    <col min="16130" max="16130" width="6.140625" style="80" customWidth="1"/>
    <col min="16131" max="16131" width="10.5703125" style="80" customWidth="1"/>
    <col min="16132" max="16132" width="12.7109375" style="80" customWidth="1"/>
    <col min="16133" max="16144" width="13.42578125" style="80" customWidth="1"/>
    <col min="16145" max="16384" width="9.140625" style="80"/>
  </cols>
  <sheetData>
    <row r="1" spans="1:20" ht="21" customHeight="1">
      <c r="A1" s="309" t="s">
        <v>430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10"/>
      <c r="O1" s="311"/>
      <c r="P1" s="311"/>
      <c r="Q1" s="40"/>
      <c r="R1" s="40"/>
      <c r="S1" s="40"/>
      <c r="T1" s="40"/>
    </row>
    <row r="2" spans="1:20" ht="21" customHeight="1" thickBot="1">
      <c r="A2" s="312"/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3"/>
      <c r="O2" s="314"/>
      <c r="P2" s="314"/>
      <c r="Q2" s="40"/>
      <c r="R2" s="40"/>
      <c r="S2" s="40"/>
      <c r="T2" s="40"/>
    </row>
    <row r="3" spans="1:20" ht="21" customHeight="1" thickBot="1">
      <c r="A3" s="315" t="s">
        <v>287</v>
      </c>
      <c r="B3" s="315"/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6"/>
      <c r="O3" s="316"/>
      <c r="P3" s="316"/>
      <c r="Q3" s="40"/>
      <c r="R3" s="40"/>
      <c r="S3" s="40"/>
      <c r="T3" s="40"/>
    </row>
    <row r="4" spans="1:20" ht="21" customHeight="1" thickBot="1">
      <c r="A4" s="317" t="s">
        <v>288</v>
      </c>
      <c r="B4" s="318"/>
      <c r="C4" s="318"/>
      <c r="D4" s="318"/>
      <c r="E4" s="318"/>
      <c r="F4" s="318"/>
      <c r="G4" s="318"/>
      <c r="H4" s="318"/>
      <c r="I4" s="318"/>
      <c r="J4" s="318"/>
      <c r="K4" s="319"/>
      <c r="L4" s="193" t="s">
        <v>289</v>
      </c>
      <c r="M4" s="194" t="s">
        <v>290</v>
      </c>
      <c r="N4" s="195" t="s">
        <v>291</v>
      </c>
      <c r="O4" s="195" t="s">
        <v>243</v>
      </c>
      <c r="P4" s="195" t="s">
        <v>292</v>
      </c>
      <c r="Q4" s="40"/>
      <c r="R4" s="40"/>
      <c r="S4" s="40"/>
      <c r="T4" s="40"/>
    </row>
    <row r="5" spans="1:20" ht="21" customHeight="1">
      <c r="A5" s="320" t="s">
        <v>293</v>
      </c>
      <c r="B5" s="321"/>
      <c r="C5" s="321"/>
      <c r="D5" s="321"/>
      <c r="E5" s="321"/>
      <c r="F5" s="321"/>
      <c r="G5" s="321"/>
      <c r="H5" s="321"/>
      <c r="I5" s="321"/>
      <c r="J5" s="321"/>
      <c r="K5" s="321"/>
      <c r="L5" s="196">
        <f t="shared" ref="L5:L11" si="0">SUM(M5:P5)</f>
        <v>21591</v>
      </c>
      <c r="M5" s="196">
        <f>SUM(G20)</f>
        <v>9602</v>
      </c>
      <c r="N5" s="197">
        <f>SUM(J20)</f>
        <v>8012.1</v>
      </c>
      <c r="O5" s="197">
        <f>SUM(M20)</f>
        <v>3976.9</v>
      </c>
      <c r="P5" s="197">
        <f>SUM(P20)</f>
        <v>0</v>
      </c>
      <c r="Q5" s="40"/>
      <c r="R5" s="40"/>
      <c r="S5" s="40"/>
      <c r="T5" s="40"/>
    </row>
    <row r="6" spans="1:20" ht="21" customHeight="1">
      <c r="A6" s="322" t="s">
        <v>294</v>
      </c>
      <c r="B6" s="323"/>
      <c r="C6" s="323"/>
      <c r="D6" s="323"/>
      <c r="E6" s="323"/>
      <c r="F6" s="323"/>
      <c r="G6" s="323"/>
      <c r="H6" s="323"/>
      <c r="I6" s="323"/>
      <c r="J6" s="323"/>
      <c r="K6" s="324"/>
      <c r="L6" s="198">
        <f t="shared" si="0"/>
        <v>13075</v>
      </c>
      <c r="M6" s="198">
        <f>SUM(G17)</f>
        <v>4655</v>
      </c>
      <c r="N6" s="199">
        <f>SUM(J17)</f>
        <v>4444</v>
      </c>
      <c r="O6" s="199">
        <f>SUM(M17)</f>
        <v>3976</v>
      </c>
      <c r="P6" s="199">
        <f>SUM(P17)</f>
        <v>0</v>
      </c>
      <c r="Q6" s="40"/>
      <c r="R6" s="40"/>
      <c r="S6" s="40"/>
      <c r="T6" s="40"/>
    </row>
    <row r="7" spans="1:20" ht="21" customHeight="1" thickBot="1">
      <c r="A7" s="325" t="s">
        <v>295</v>
      </c>
      <c r="B7" s="326"/>
      <c r="C7" s="326"/>
      <c r="D7" s="326"/>
      <c r="E7" s="326"/>
      <c r="F7" s="326"/>
      <c r="G7" s="326"/>
      <c r="H7" s="326"/>
      <c r="I7" s="326"/>
      <c r="J7" s="326"/>
      <c r="K7" s="327"/>
      <c r="L7" s="200">
        <f t="shared" si="0"/>
        <v>8516</v>
      </c>
      <c r="M7" s="201">
        <f>SUM(G19)</f>
        <v>4947</v>
      </c>
      <c r="N7" s="202">
        <f>SUM(J19)</f>
        <v>3568.1</v>
      </c>
      <c r="O7" s="202">
        <f>SUM(M19)</f>
        <v>0.9</v>
      </c>
      <c r="P7" s="202">
        <f>SUM(P20)</f>
        <v>0</v>
      </c>
      <c r="Q7" s="40"/>
      <c r="R7" s="40"/>
      <c r="S7" s="40"/>
      <c r="T7" s="40"/>
    </row>
    <row r="8" spans="1:20" ht="21" customHeight="1">
      <c r="A8" s="340" t="s">
        <v>296</v>
      </c>
      <c r="B8" s="341"/>
      <c r="C8" s="341"/>
      <c r="D8" s="341"/>
      <c r="E8" s="341"/>
      <c r="F8" s="341"/>
      <c r="G8" s="341"/>
      <c r="H8" s="341"/>
      <c r="I8" s="341"/>
      <c r="J8" s="341"/>
      <c r="K8" s="342"/>
      <c r="L8" s="203">
        <f t="shared" si="0"/>
        <v>15890.892779000002</v>
      </c>
      <c r="M8" s="203">
        <f>SUM(G33)</f>
        <v>0</v>
      </c>
      <c r="N8" s="204">
        <f>SUM(J33)</f>
        <v>0</v>
      </c>
      <c r="O8" s="204">
        <f>SUM(M33)</f>
        <v>7157.2600050000001</v>
      </c>
      <c r="P8" s="204">
        <f>SUM(P33)</f>
        <v>8733.6327740000015</v>
      </c>
      <c r="Q8" s="40"/>
      <c r="R8" s="40"/>
      <c r="S8" s="40"/>
      <c r="T8" s="40"/>
    </row>
    <row r="9" spans="1:20" ht="21" customHeight="1">
      <c r="A9" s="322" t="s">
        <v>294</v>
      </c>
      <c r="B9" s="323"/>
      <c r="C9" s="323"/>
      <c r="D9" s="323"/>
      <c r="E9" s="323"/>
      <c r="F9" s="323"/>
      <c r="G9" s="323"/>
      <c r="H9" s="323"/>
      <c r="I9" s="323"/>
      <c r="J9" s="323"/>
      <c r="K9" s="324"/>
      <c r="L9" s="205">
        <f t="shared" si="0"/>
        <v>8035.1739890000008</v>
      </c>
      <c r="M9" s="205">
        <f>SUM(G27)</f>
        <v>0</v>
      </c>
      <c r="N9" s="206">
        <f>SUM(J27)</f>
        <v>0</v>
      </c>
      <c r="O9" s="206">
        <f>SUM(M27)</f>
        <v>3547.5141750000003</v>
      </c>
      <c r="P9" s="206">
        <f>SUM(P27)</f>
        <v>4487.6598140000006</v>
      </c>
      <c r="Q9" s="40"/>
      <c r="R9" s="40"/>
      <c r="S9" s="40"/>
      <c r="T9" s="40"/>
    </row>
    <row r="10" spans="1:20" ht="21" customHeight="1" thickBot="1">
      <c r="A10" s="325" t="s">
        <v>295</v>
      </c>
      <c r="B10" s="326"/>
      <c r="C10" s="326"/>
      <c r="D10" s="326"/>
      <c r="E10" s="326"/>
      <c r="F10" s="326"/>
      <c r="G10" s="326"/>
      <c r="H10" s="326"/>
      <c r="I10" s="326"/>
      <c r="J10" s="326"/>
      <c r="K10" s="327"/>
      <c r="L10" s="207">
        <f t="shared" si="0"/>
        <v>7855.7187899999999</v>
      </c>
      <c r="M10" s="207">
        <f>SUM(G32)</f>
        <v>0</v>
      </c>
      <c r="N10" s="208">
        <f>SUM(J32)</f>
        <v>0</v>
      </c>
      <c r="O10" s="208">
        <f>SUM(M32)</f>
        <v>3609.7458299999998</v>
      </c>
      <c r="P10" s="208">
        <f>SUM(P32)</f>
        <v>4245.9729600000001</v>
      </c>
      <c r="Q10" s="40"/>
      <c r="R10" s="40"/>
      <c r="S10" s="40"/>
      <c r="T10" s="40"/>
    </row>
    <row r="11" spans="1:20" ht="21" customHeight="1" thickBot="1">
      <c r="A11" s="343" t="s">
        <v>297</v>
      </c>
      <c r="B11" s="344"/>
      <c r="C11" s="344"/>
      <c r="D11" s="344"/>
      <c r="E11" s="344"/>
      <c r="F11" s="344"/>
      <c r="G11" s="344"/>
      <c r="H11" s="344"/>
      <c r="I11" s="344"/>
      <c r="J11" s="344"/>
      <c r="K11" s="345"/>
      <c r="L11" s="209">
        <f t="shared" si="0"/>
        <v>37481.892779000002</v>
      </c>
      <c r="M11" s="209">
        <f>SUM(M5+M8)</f>
        <v>9602</v>
      </c>
      <c r="N11" s="209">
        <f>SUM(N5+N8)</f>
        <v>8012.1</v>
      </c>
      <c r="O11" s="209">
        <f>SUM(O5+O8)</f>
        <v>11134.160005</v>
      </c>
      <c r="P11" s="209">
        <f>SUM(P5+P8)</f>
        <v>8733.6327740000015</v>
      </c>
      <c r="Q11" s="40"/>
      <c r="R11" s="40"/>
      <c r="S11" s="40"/>
      <c r="T11" s="40"/>
    </row>
    <row r="12" spans="1:20" ht="19.5" customHeight="1" thickBot="1">
      <c r="A12" s="346" t="s">
        <v>298</v>
      </c>
      <c r="B12" s="347"/>
      <c r="C12" s="347"/>
      <c r="D12" s="347"/>
      <c r="E12" s="347"/>
      <c r="F12" s="347"/>
      <c r="G12" s="347"/>
      <c r="H12" s="347"/>
      <c r="I12" s="347"/>
      <c r="J12" s="347"/>
      <c r="K12" s="347"/>
      <c r="L12" s="347"/>
      <c r="M12" s="347"/>
      <c r="N12" s="348"/>
      <c r="O12" s="348"/>
      <c r="P12" s="349"/>
      <c r="Q12" s="40"/>
      <c r="R12" s="40"/>
      <c r="S12" s="40"/>
      <c r="T12" s="40"/>
    </row>
    <row r="13" spans="1:20" ht="17.25" customHeight="1" thickBot="1">
      <c r="A13" s="328" t="s">
        <v>221</v>
      </c>
      <c r="B13" s="328"/>
      <c r="C13" s="328"/>
      <c r="D13" s="328"/>
      <c r="E13" s="350" t="s">
        <v>299</v>
      </c>
      <c r="F13" s="351"/>
      <c r="G13" s="351"/>
      <c r="H13" s="351"/>
      <c r="I13" s="351"/>
      <c r="J13" s="351"/>
      <c r="K13" s="351"/>
      <c r="L13" s="351"/>
      <c r="M13" s="351"/>
      <c r="N13" s="351"/>
      <c r="O13" s="351"/>
      <c r="P13" s="352"/>
      <c r="Q13" s="40"/>
      <c r="R13" s="40"/>
      <c r="S13" s="40"/>
      <c r="T13" s="40"/>
    </row>
    <row r="14" spans="1:20" ht="17.25" customHeight="1" thickBot="1">
      <c r="A14" s="328"/>
      <c r="B14" s="328"/>
      <c r="C14" s="328"/>
      <c r="D14" s="328"/>
      <c r="E14" s="328">
        <v>2014</v>
      </c>
      <c r="F14" s="328"/>
      <c r="G14" s="328"/>
      <c r="H14" s="328">
        <v>2015</v>
      </c>
      <c r="I14" s="328"/>
      <c r="J14" s="328"/>
      <c r="K14" s="328">
        <v>2016</v>
      </c>
      <c r="L14" s="328"/>
      <c r="M14" s="328"/>
      <c r="N14" s="328">
        <v>2017</v>
      </c>
      <c r="O14" s="328"/>
      <c r="P14" s="328"/>
      <c r="Q14" s="40"/>
      <c r="R14" s="40"/>
      <c r="S14" s="40"/>
      <c r="T14" s="40"/>
    </row>
    <row r="15" spans="1:20" ht="45" customHeight="1" thickBot="1">
      <c r="A15" s="329" t="s">
        <v>222</v>
      </c>
      <c r="B15" s="330"/>
      <c r="C15" s="329" t="s">
        <v>223</v>
      </c>
      <c r="D15" s="331"/>
      <c r="E15" s="210" t="s">
        <v>222</v>
      </c>
      <c r="F15" s="211" t="s">
        <v>224</v>
      </c>
      <c r="G15" s="211" t="s">
        <v>300</v>
      </c>
      <c r="H15" s="210" t="s">
        <v>222</v>
      </c>
      <c r="I15" s="211" t="s">
        <v>224</v>
      </c>
      <c r="J15" s="211" t="s">
        <v>301</v>
      </c>
      <c r="K15" s="210" t="s">
        <v>222</v>
      </c>
      <c r="L15" s="211" t="s">
        <v>224</v>
      </c>
      <c r="M15" s="212" t="s">
        <v>300</v>
      </c>
      <c r="N15" s="210" t="s">
        <v>222</v>
      </c>
      <c r="O15" s="211" t="s">
        <v>224</v>
      </c>
      <c r="P15" s="212" t="s">
        <v>300</v>
      </c>
      <c r="Q15" s="40"/>
      <c r="R15" s="40"/>
      <c r="S15" s="40"/>
      <c r="T15" s="40"/>
    </row>
    <row r="16" spans="1:20" ht="12.75" customHeight="1" thickBot="1">
      <c r="A16" s="332" t="s">
        <v>225</v>
      </c>
      <c r="B16" s="333"/>
      <c r="C16" s="333"/>
      <c r="D16" s="333"/>
      <c r="E16" s="333"/>
      <c r="F16" s="333"/>
      <c r="G16" s="333"/>
      <c r="H16" s="333"/>
      <c r="I16" s="333"/>
      <c r="J16" s="333"/>
      <c r="K16" s="333"/>
      <c r="L16" s="333"/>
      <c r="M16" s="333"/>
      <c r="N16" s="334"/>
      <c r="O16" s="335"/>
      <c r="P16" s="336"/>
      <c r="Q16" s="40"/>
      <c r="R16" s="40"/>
      <c r="S16" s="40"/>
      <c r="T16" s="40"/>
    </row>
    <row r="17" spans="1:20" ht="20.25" customHeight="1" thickBot="1">
      <c r="A17" s="337">
        <f>SUM(E17+H17+K17)</f>
        <v>12114</v>
      </c>
      <c r="B17" s="338"/>
      <c r="C17" s="337">
        <f>SUM(G17+J17+M17)</f>
        <v>13075</v>
      </c>
      <c r="D17" s="339"/>
      <c r="E17" s="210">
        <v>4038</v>
      </c>
      <c r="F17" s="213">
        <f>SUM(G17/E17)</f>
        <v>1.1527984150569588</v>
      </c>
      <c r="G17" s="212">
        <v>4655</v>
      </c>
      <c r="H17" s="210">
        <v>4038</v>
      </c>
      <c r="I17" s="213">
        <f>SUM(J17/H17)</f>
        <v>1.1005448241703815</v>
      </c>
      <c r="J17" s="212">
        <v>4444</v>
      </c>
      <c r="K17" s="210">
        <v>4038</v>
      </c>
      <c r="L17" s="213">
        <f>SUM(M17/K17)</f>
        <v>0.98464586428925216</v>
      </c>
      <c r="M17" s="212">
        <v>3976</v>
      </c>
      <c r="N17" s="214"/>
      <c r="O17" s="215">
        <v>0</v>
      </c>
      <c r="P17" s="216">
        <v>0</v>
      </c>
      <c r="Q17" s="40"/>
      <c r="R17" s="40"/>
      <c r="S17" s="40"/>
      <c r="T17" s="40"/>
    </row>
    <row r="18" spans="1:20" ht="12.75" customHeight="1" thickBot="1">
      <c r="A18" s="332" t="s">
        <v>226</v>
      </c>
      <c r="B18" s="333"/>
      <c r="C18" s="333"/>
      <c r="D18" s="333"/>
      <c r="E18" s="333"/>
      <c r="F18" s="333"/>
      <c r="G18" s="333"/>
      <c r="H18" s="333"/>
      <c r="I18" s="333"/>
      <c r="J18" s="333"/>
      <c r="K18" s="333"/>
      <c r="L18" s="333"/>
      <c r="M18" s="333"/>
      <c r="N18" s="334"/>
      <c r="O18" s="335"/>
      <c r="P18" s="336"/>
      <c r="Q18" s="40"/>
      <c r="R18" s="40"/>
      <c r="S18" s="40"/>
      <c r="T18" s="40"/>
    </row>
    <row r="19" spans="1:20" ht="20.25" customHeight="1" thickBot="1">
      <c r="A19" s="353">
        <f>SUM(E19+H19+K19)</f>
        <v>10860</v>
      </c>
      <c r="B19" s="354"/>
      <c r="C19" s="353">
        <f>SUM(G19+J19+M19)</f>
        <v>8516</v>
      </c>
      <c r="D19" s="355"/>
      <c r="E19" s="217">
        <v>3620</v>
      </c>
      <c r="F19" s="218">
        <f>SUM(G19/E19)</f>
        <v>1.3665745856353591</v>
      </c>
      <c r="G19" s="219">
        <v>4947</v>
      </c>
      <c r="H19" s="217">
        <v>3620</v>
      </c>
      <c r="I19" s="218">
        <f>SUM(J19/H19)</f>
        <v>0.98566298342541436</v>
      </c>
      <c r="J19" s="219">
        <v>3568.1</v>
      </c>
      <c r="K19" s="217">
        <v>3620</v>
      </c>
      <c r="L19" s="220">
        <f>SUM(M19/K19)</f>
        <v>2.4861878453038676E-4</v>
      </c>
      <c r="M19" s="219">
        <v>0.9</v>
      </c>
      <c r="N19" s="214"/>
      <c r="O19" s="215">
        <v>0</v>
      </c>
      <c r="P19" s="216">
        <v>0</v>
      </c>
      <c r="Q19" s="40"/>
      <c r="R19" s="40"/>
      <c r="S19" s="40"/>
      <c r="T19" s="40"/>
    </row>
    <row r="20" spans="1:20" ht="20.25" customHeight="1" thickBot="1">
      <c r="A20" s="356" t="s">
        <v>302</v>
      </c>
      <c r="B20" s="357"/>
      <c r="C20" s="358">
        <f>SUM(C17+C19)</f>
        <v>21591</v>
      </c>
      <c r="D20" s="359"/>
      <c r="E20" s="360"/>
      <c r="F20" s="361"/>
      <c r="G20" s="221">
        <f>SUM(G17+G19)</f>
        <v>9602</v>
      </c>
      <c r="H20" s="362"/>
      <c r="I20" s="363"/>
      <c r="J20" s="221">
        <f>SUM(J17+J19)</f>
        <v>8012.1</v>
      </c>
      <c r="K20" s="362"/>
      <c r="L20" s="363"/>
      <c r="M20" s="221">
        <f>SUM(M17+M19)</f>
        <v>3976.9</v>
      </c>
      <c r="N20" s="362"/>
      <c r="O20" s="363"/>
      <c r="P20" s="221">
        <f>SUM(P17+P19)</f>
        <v>0</v>
      </c>
      <c r="Q20" s="40"/>
      <c r="R20" s="40"/>
      <c r="S20" s="40"/>
      <c r="T20" s="40"/>
    </row>
    <row r="21" spans="1:20" ht="20.25" customHeight="1" thickBot="1">
      <c r="A21" s="372" t="s">
        <v>303</v>
      </c>
      <c r="B21" s="373"/>
      <c r="C21" s="373"/>
      <c r="D21" s="373"/>
      <c r="E21" s="373"/>
      <c r="F21" s="373"/>
      <c r="G21" s="373"/>
      <c r="H21" s="373"/>
      <c r="I21" s="373"/>
      <c r="J21" s="373"/>
      <c r="K21" s="373"/>
      <c r="L21" s="373"/>
      <c r="M21" s="373"/>
      <c r="N21" s="374"/>
      <c r="O21" s="375"/>
      <c r="P21" s="376"/>
      <c r="Q21" s="40"/>
      <c r="R21" s="40"/>
      <c r="S21" s="40"/>
      <c r="T21" s="40"/>
    </row>
    <row r="22" spans="1:20" ht="20.25" customHeight="1" thickBot="1">
      <c r="A22" s="377" t="s">
        <v>304</v>
      </c>
      <c r="B22" s="378"/>
      <c r="C22" s="378"/>
      <c r="D22" s="379"/>
      <c r="E22" s="328">
        <v>2014</v>
      </c>
      <c r="F22" s="328"/>
      <c r="G22" s="328"/>
      <c r="H22" s="328">
        <v>2015</v>
      </c>
      <c r="I22" s="328"/>
      <c r="J22" s="328"/>
      <c r="K22" s="328">
        <v>2016</v>
      </c>
      <c r="L22" s="328"/>
      <c r="M22" s="328"/>
      <c r="N22" s="350">
        <v>2017</v>
      </c>
      <c r="O22" s="380"/>
      <c r="P22" s="381"/>
      <c r="Q22" s="40"/>
      <c r="R22" s="40"/>
      <c r="S22" s="40"/>
      <c r="T22" s="40"/>
    </row>
    <row r="23" spans="1:20" ht="65.25" customHeight="1">
      <c r="A23" s="364" t="s">
        <v>305</v>
      </c>
      <c r="B23" s="365"/>
      <c r="C23" s="368" t="s">
        <v>223</v>
      </c>
      <c r="D23" s="369"/>
      <c r="E23" s="222" t="s">
        <v>306</v>
      </c>
      <c r="F23" s="223" t="s">
        <v>307</v>
      </c>
      <c r="G23" s="224" t="s">
        <v>308</v>
      </c>
      <c r="H23" s="222" t="s">
        <v>306</v>
      </c>
      <c r="I23" s="223" t="s">
        <v>307</v>
      </c>
      <c r="J23" s="224" t="s">
        <v>308</v>
      </c>
      <c r="K23" s="222" t="s">
        <v>306</v>
      </c>
      <c r="L23" s="223" t="s">
        <v>309</v>
      </c>
      <c r="M23" s="224" t="s">
        <v>308</v>
      </c>
      <c r="N23" s="222" t="s">
        <v>306</v>
      </c>
      <c r="O23" s="223" t="s">
        <v>307</v>
      </c>
      <c r="P23" s="225" t="s">
        <v>308</v>
      </c>
      <c r="Q23" s="40"/>
      <c r="R23" s="40"/>
      <c r="S23" s="40"/>
      <c r="T23" s="40"/>
    </row>
    <row r="24" spans="1:20" ht="20.25" customHeight="1" thickBot="1">
      <c r="A24" s="366"/>
      <c r="B24" s="367"/>
      <c r="C24" s="370">
        <f>SUM(M24+P24)</f>
        <v>4735.1073390000001</v>
      </c>
      <c r="D24" s="371"/>
      <c r="E24" s="226">
        <v>0</v>
      </c>
      <c r="F24" s="227">
        <v>0</v>
      </c>
      <c r="G24" s="228">
        <v>0</v>
      </c>
      <c r="H24" s="226">
        <v>0</v>
      </c>
      <c r="I24" s="227">
        <v>0</v>
      </c>
      <c r="J24" s="229">
        <v>0</v>
      </c>
      <c r="K24" s="230">
        <v>693.22500000000002</v>
      </c>
      <c r="L24" s="227">
        <v>3.2090000000000001</v>
      </c>
      <c r="M24" s="231">
        <f>SUM(K24*L24)</f>
        <v>2224.559025</v>
      </c>
      <c r="N24" s="230">
        <v>782.346</v>
      </c>
      <c r="O24" s="227">
        <v>3.2090000000000001</v>
      </c>
      <c r="P24" s="231">
        <f>SUM(N24*O24)</f>
        <v>2510.5483140000001</v>
      </c>
      <c r="Q24" s="40"/>
      <c r="R24" s="40"/>
      <c r="S24" s="40"/>
      <c r="T24" s="40"/>
    </row>
    <row r="25" spans="1:20" ht="65.25" customHeight="1">
      <c r="A25" s="364" t="s">
        <v>310</v>
      </c>
      <c r="B25" s="365"/>
      <c r="C25" s="368" t="s">
        <v>223</v>
      </c>
      <c r="D25" s="369"/>
      <c r="E25" s="222" t="s">
        <v>311</v>
      </c>
      <c r="F25" s="223" t="s">
        <v>312</v>
      </c>
      <c r="G25" s="224" t="s">
        <v>308</v>
      </c>
      <c r="H25" s="222" t="s">
        <v>311</v>
      </c>
      <c r="I25" s="223" t="s">
        <v>312</v>
      </c>
      <c r="J25" s="224" t="s">
        <v>308</v>
      </c>
      <c r="K25" s="222" t="s">
        <v>311</v>
      </c>
      <c r="L25" s="223" t="s">
        <v>312</v>
      </c>
      <c r="M25" s="224" t="s">
        <v>308</v>
      </c>
      <c r="N25" s="222" t="s">
        <v>311</v>
      </c>
      <c r="O25" s="223" t="s">
        <v>312</v>
      </c>
      <c r="P25" s="224" t="s">
        <v>308</v>
      </c>
      <c r="Q25" s="40"/>
      <c r="R25" s="40"/>
      <c r="S25" s="40"/>
      <c r="T25" s="40"/>
    </row>
    <row r="26" spans="1:20" ht="20.25" customHeight="1" thickBot="1">
      <c r="A26" s="366"/>
      <c r="B26" s="367"/>
      <c r="C26" s="370">
        <f>SUM(M26+P26)</f>
        <v>3300.0566500000004</v>
      </c>
      <c r="D26" s="371"/>
      <c r="E26" s="226">
        <v>0</v>
      </c>
      <c r="F26" s="227">
        <v>0</v>
      </c>
      <c r="G26" s="228">
        <v>0</v>
      </c>
      <c r="H26" s="226">
        <v>0</v>
      </c>
      <c r="I26" s="227">
        <v>0</v>
      </c>
      <c r="J26" s="229">
        <v>0</v>
      </c>
      <c r="K26" s="232">
        <v>0.33500000000000002</v>
      </c>
      <c r="L26" s="227">
        <v>3949.09</v>
      </c>
      <c r="M26" s="233">
        <f>SUM(K26*L26)</f>
        <v>1322.9451500000002</v>
      </c>
      <c r="N26" s="234">
        <v>0.47499999999999998</v>
      </c>
      <c r="O26" s="235">
        <v>4162.34</v>
      </c>
      <c r="P26" s="233">
        <f>SUM(N26*O26)</f>
        <v>1977.1115</v>
      </c>
      <c r="Q26" s="40"/>
      <c r="R26" s="40"/>
      <c r="S26" s="40"/>
      <c r="T26" s="40"/>
    </row>
    <row r="27" spans="1:20" ht="20.25" customHeight="1" thickBot="1">
      <c r="A27" s="332" t="s">
        <v>313</v>
      </c>
      <c r="B27" s="382"/>
      <c r="C27" s="383">
        <f>SUM(C24+C26)</f>
        <v>8035.1639890000006</v>
      </c>
      <c r="D27" s="384"/>
      <c r="E27" s="236">
        <v>0</v>
      </c>
      <c r="F27" s="237">
        <v>0</v>
      </c>
      <c r="G27" s="238">
        <f>SUM(G24+G26)</f>
        <v>0</v>
      </c>
      <c r="H27" s="236">
        <v>0</v>
      </c>
      <c r="I27" s="237">
        <v>0</v>
      </c>
      <c r="J27" s="238">
        <f>SUM(J24+J26)</f>
        <v>0</v>
      </c>
      <c r="K27" s="239"/>
      <c r="L27" s="237"/>
      <c r="M27" s="240">
        <f>SUM(M24+M26)+0.01</f>
        <v>3547.5141750000003</v>
      </c>
      <c r="N27" s="241"/>
      <c r="O27" s="242"/>
      <c r="P27" s="240">
        <f>SUM(P24+P26)</f>
        <v>4487.6598140000006</v>
      </c>
      <c r="Q27" s="40"/>
      <c r="R27" s="40"/>
      <c r="S27" s="40"/>
      <c r="T27" s="40"/>
    </row>
    <row r="28" spans="1:20" ht="65.25" customHeight="1">
      <c r="A28" s="364" t="s">
        <v>314</v>
      </c>
      <c r="B28" s="365"/>
      <c r="C28" s="368" t="s">
        <v>223</v>
      </c>
      <c r="D28" s="369"/>
      <c r="E28" s="222" t="s">
        <v>306</v>
      </c>
      <c r="F28" s="223" t="s">
        <v>307</v>
      </c>
      <c r="G28" s="224" t="s">
        <v>308</v>
      </c>
      <c r="H28" s="222" t="s">
        <v>306</v>
      </c>
      <c r="I28" s="223" t="s">
        <v>307</v>
      </c>
      <c r="J28" s="224" t="s">
        <v>308</v>
      </c>
      <c r="K28" s="222" t="s">
        <v>306</v>
      </c>
      <c r="L28" s="223" t="s">
        <v>309</v>
      </c>
      <c r="M28" s="224" t="s">
        <v>308</v>
      </c>
      <c r="N28" s="222" t="s">
        <v>306</v>
      </c>
      <c r="O28" s="223" t="s">
        <v>307</v>
      </c>
      <c r="P28" s="225" t="s">
        <v>308</v>
      </c>
      <c r="Q28" s="40"/>
      <c r="R28" s="40"/>
      <c r="S28" s="40"/>
      <c r="T28" s="40"/>
    </row>
    <row r="29" spans="1:20" ht="20.25" customHeight="1" thickBot="1">
      <c r="A29" s="366"/>
      <c r="B29" s="367"/>
      <c r="C29" s="370">
        <f>SUM(M29+P29)</f>
        <v>4491.5270399999999</v>
      </c>
      <c r="D29" s="371"/>
      <c r="E29" s="226">
        <v>0</v>
      </c>
      <c r="F29" s="227">
        <v>0</v>
      </c>
      <c r="G29" s="228">
        <v>0</v>
      </c>
      <c r="H29" s="226">
        <v>0</v>
      </c>
      <c r="I29" s="227">
        <v>0</v>
      </c>
      <c r="J29" s="229">
        <v>0</v>
      </c>
      <c r="K29" s="230">
        <v>719.79399999999998</v>
      </c>
      <c r="L29" s="243">
        <v>3.12</v>
      </c>
      <c r="M29" s="231">
        <f>SUM(K29*L29)</f>
        <v>2245.7572799999998</v>
      </c>
      <c r="N29" s="230">
        <v>719.798</v>
      </c>
      <c r="O29" s="243">
        <v>3.12</v>
      </c>
      <c r="P29" s="231">
        <f>SUM(N29*O29)</f>
        <v>2245.7697600000001</v>
      </c>
      <c r="Q29" s="40"/>
      <c r="R29" s="40"/>
      <c r="S29" s="40"/>
      <c r="T29" s="40"/>
    </row>
    <row r="30" spans="1:20" ht="65.25" customHeight="1">
      <c r="A30" s="364" t="s">
        <v>315</v>
      </c>
      <c r="B30" s="365"/>
      <c r="C30" s="368" t="s">
        <v>223</v>
      </c>
      <c r="D30" s="369"/>
      <c r="E30" s="222" t="s">
        <v>311</v>
      </c>
      <c r="F30" s="223" t="s">
        <v>312</v>
      </c>
      <c r="G30" s="224" t="s">
        <v>308</v>
      </c>
      <c r="H30" s="222" t="s">
        <v>311</v>
      </c>
      <c r="I30" s="223" t="s">
        <v>312</v>
      </c>
      <c r="J30" s="224" t="s">
        <v>308</v>
      </c>
      <c r="K30" s="222" t="s">
        <v>311</v>
      </c>
      <c r="L30" s="223" t="s">
        <v>312</v>
      </c>
      <c r="M30" s="224" t="s">
        <v>308</v>
      </c>
      <c r="N30" s="222" t="s">
        <v>311</v>
      </c>
      <c r="O30" s="223" t="s">
        <v>312</v>
      </c>
      <c r="P30" s="224" t="s">
        <v>308</v>
      </c>
      <c r="Q30" s="40"/>
      <c r="R30" s="40"/>
      <c r="S30" s="40"/>
      <c r="T30" s="40"/>
    </row>
    <row r="31" spans="1:20" ht="20.25" customHeight="1" thickBot="1">
      <c r="A31" s="366"/>
      <c r="B31" s="367"/>
      <c r="C31" s="370">
        <f>SUM(M31+P31)</f>
        <v>3364.19175</v>
      </c>
      <c r="D31" s="371"/>
      <c r="E31" s="226">
        <v>0</v>
      </c>
      <c r="F31" s="227">
        <v>0</v>
      </c>
      <c r="G31" s="228">
        <v>0</v>
      </c>
      <c r="H31" s="226">
        <v>0</v>
      </c>
      <c r="I31" s="227">
        <v>0</v>
      </c>
      <c r="J31" s="229">
        <v>0</v>
      </c>
      <c r="K31" s="232">
        <v>0.34499999999999997</v>
      </c>
      <c r="L31" s="227">
        <v>3953.59</v>
      </c>
      <c r="M31" s="233">
        <f>SUM(K31*L31)</f>
        <v>1363.98855</v>
      </c>
      <c r="N31" s="234">
        <v>0.48</v>
      </c>
      <c r="O31" s="235">
        <v>4167.09</v>
      </c>
      <c r="P31" s="233">
        <f>SUM(N31*O31)</f>
        <v>2000.2031999999999</v>
      </c>
      <c r="Q31" s="40"/>
      <c r="R31" s="40"/>
      <c r="S31" s="40"/>
      <c r="T31" s="40"/>
    </row>
    <row r="32" spans="1:20" ht="20.25" customHeight="1" thickBot="1">
      <c r="A32" s="332" t="s">
        <v>313</v>
      </c>
      <c r="B32" s="382"/>
      <c r="C32" s="383">
        <f>SUM(C29+C31)</f>
        <v>7855.7187899999999</v>
      </c>
      <c r="D32" s="384"/>
      <c r="E32" s="236">
        <v>0</v>
      </c>
      <c r="F32" s="237">
        <v>0</v>
      </c>
      <c r="G32" s="238">
        <f>SUM(G29+G31)</f>
        <v>0</v>
      </c>
      <c r="H32" s="236">
        <v>0</v>
      </c>
      <c r="I32" s="237">
        <v>0</v>
      </c>
      <c r="J32" s="238">
        <f>SUM(J29+J31)</f>
        <v>0</v>
      </c>
      <c r="K32" s="239"/>
      <c r="L32" s="237"/>
      <c r="M32" s="240">
        <f>SUM(M29+M31)</f>
        <v>3609.7458299999998</v>
      </c>
      <c r="N32" s="241"/>
      <c r="O32" s="242"/>
      <c r="P32" s="240">
        <f>SUM(P29+P31)</f>
        <v>4245.9729600000001</v>
      </c>
      <c r="Q32" s="40"/>
      <c r="R32" s="40"/>
      <c r="S32" s="40"/>
      <c r="T32" s="40"/>
    </row>
    <row r="33" spans="1:20" ht="20.25" customHeight="1" thickBot="1">
      <c r="A33" s="332" t="s">
        <v>316</v>
      </c>
      <c r="B33" s="382"/>
      <c r="C33" s="383">
        <f>SUM(C27+C32)</f>
        <v>15890.882779</v>
      </c>
      <c r="D33" s="384"/>
      <c r="E33" s="236">
        <v>0</v>
      </c>
      <c r="F33" s="237">
        <v>0</v>
      </c>
      <c r="G33" s="238">
        <f>SUM(G27+G32)</f>
        <v>0</v>
      </c>
      <c r="H33" s="236">
        <v>0</v>
      </c>
      <c r="I33" s="237">
        <v>0</v>
      </c>
      <c r="J33" s="238">
        <f>SUM(J27+J32)</f>
        <v>0</v>
      </c>
      <c r="K33" s="239"/>
      <c r="L33" s="237"/>
      <c r="M33" s="238">
        <f>SUM(M27+M32)</f>
        <v>7157.2600050000001</v>
      </c>
      <c r="N33" s="241"/>
      <c r="O33" s="242"/>
      <c r="P33" s="238">
        <f>SUM(P27+P32)</f>
        <v>8733.6327740000015</v>
      </c>
      <c r="Q33" s="40"/>
      <c r="R33" s="40"/>
      <c r="S33" s="40"/>
      <c r="T33" s="40"/>
    </row>
    <row r="34" spans="1:20" ht="20.25" customHeight="1" thickBot="1">
      <c r="A34" s="385"/>
      <c r="B34" s="386"/>
      <c r="C34" s="386"/>
      <c r="D34" s="386"/>
      <c r="E34" s="386"/>
      <c r="F34" s="386"/>
      <c r="G34" s="386"/>
      <c r="H34" s="386"/>
      <c r="I34" s="386"/>
      <c r="J34" s="386"/>
      <c r="K34" s="386"/>
      <c r="L34" s="386"/>
      <c r="M34" s="386"/>
      <c r="N34" s="387"/>
      <c r="O34" s="388"/>
      <c r="P34" s="388"/>
      <c r="Q34" s="40"/>
      <c r="R34" s="40"/>
      <c r="S34" s="40"/>
      <c r="T34" s="40"/>
    </row>
    <row r="35" spans="1:20" ht="19.5" customHeight="1" thickBot="1">
      <c r="A35" s="389" t="s">
        <v>227</v>
      </c>
      <c r="B35" s="390"/>
      <c r="C35" s="390"/>
      <c r="D35" s="390"/>
      <c r="E35" s="390"/>
      <c r="F35" s="390"/>
      <c r="G35" s="390"/>
      <c r="H35" s="390"/>
      <c r="I35" s="390"/>
      <c r="J35" s="390"/>
      <c r="K35" s="390"/>
      <c r="L35" s="390"/>
      <c r="M35" s="390"/>
      <c r="N35" s="335"/>
      <c r="O35" s="335"/>
      <c r="P35" s="336"/>
      <c r="Q35" s="40"/>
      <c r="R35" s="40"/>
      <c r="S35" s="40"/>
      <c r="T35" s="40"/>
    </row>
    <row r="36" spans="1:20" ht="19.5" customHeight="1" thickBot="1">
      <c r="A36" s="404" t="s">
        <v>228</v>
      </c>
      <c r="B36" s="405"/>
      <c r="C36" s="405"/>
      <c r="D36" s="405"/>
      <c r="E36" s="405"/>
      <c r="F36" s="405"/>
      <c r="G36" s="405"/>
      <c r="H36" s="405"/>
      <c r="I36" s="405"/>
      <c r="J36" s="406"/>
      <c r="K36" s="407"/>
      <c r="L36" s="412" t="s">
        <v>229</v>
      </c>
      <c r="M36" s="335"/>
      <c r="N36" s="335"/>
      <c r="O36" s="335"/>
      <c r="P36" s="336"/>
      <c r="Q36" s="40"/>
      <c r="R36" s="40"/>
      <c r="S36" s="40"/>
      <c r="T36" s="40"/>
    </row>
    <row r="37" spans="1:20" ht="17.25" customHeight="1" thickBot="1">
      <c r="A37" s="408"/>
      <c r="B37" s="409"/>
      <c r="C37" s="409"/>
      <c r="D37" s="409"/>
      <c r="E37" s="409"/>
      <c r="F37" s="409"/>
      <c r="G37" s="409"/>
      <c r="H37" s="409"/>
      <c r="I37" s="409"/>
      <c r="J37" s="410"/>
      <c r="K37" s="411"/>
      <c r="L37" s="244">
        <v>2014</v>
      </c>
      <c r="M37" s="245">
        <v>2015</v>
      </c>
      <c r="N37" s="246">
        <v>2016</v>
      </c>
      <c r="O37" s="215">
        <v>2017</v>
      </c>
      <c r="P37" s="216" t="s">
        <v>221</v>
      </c>
      <c r="Q37" s="40"/>
      <c r="R37" s="40"/>
      <c r="S37" s="40"/>
      <c r="T37" s="40"/>
    </row>
    <row r="38" spans="1:20" ht="17.25" customHeight="1" thickBot="1">
      <c r="A38" s="413" t="s">
        <v>225</v>
      </c>
      <c r="B38" s="414"/>
      <c r="C38" s="414"/>
      <c r="D38" s="414"/>
      <c r="E38" s="414"/>
      <c r="F38" s="414"/>
      <c r="G38" s="414"/>
      <c r="H38" s="414"/>
      <c r="I38" s="414"/>
      <c r="J38" s="414"/>
      <c r="K38" s="414"/>
      <c r="L38" s="414"/>
      <c r="M38" s="414"/>
      <c r="N38" s="414"/>
      <c r="O38" s="414"/>
      <c r="P38" s="415"/>
      <c r="Q38" s="40"/>
      <c r="R38" s="40"/>
      <c r="S38" s="40"/>
      <c r="T38" s="40"/>
    </row>
    <row r="39" spans="1:20" ht="20.25" customHeight="1" thickBot="1">
      <c r="A39" s="332" t="s">
        <v>317</v>
      </c>
      <c r="B39" s="333"/>
      <c r="C39" s="333"/>
      <c r="D39" s="333"/>
      <c r="E39" s="333"/>
      <c r="F39" s="333"/>
      <c r="G39" s="333"/>
      <c r="H39" s="333"/>
      <c r="I39" s="333"/>
      <c r="J39" s="333"/>
      <c r="K39" s="333"/>
      <c r="L39" s="333"/>
      <c r="M39" s="333"/>
      <c r="N39" s="335"/>
      <c r="O39" s="335"/>
      <c r="P39" s="336"/>
      <c r="Q39" s="40"/>
      <c r="R39" s="40"/>
      <c r="S39" s="40"/>
      <c r="T39" s="40"/>
    </row>
    <row r="40" spans="1:20" ht="25.5" customHeight="1">
      <c r="A40" s="400" t="s">
        <v>230</v>
      </c>
      <c r="B40" s="401"/>
      <c r="C40" s="401"/>
      <c r="D40" s="401"/>
      <c r="E40" s="401"/>
      <c r="F40" s="401"/>
      <c r="G40" s="401"/>
      <c r="H40" s="401"/>
      <c r="I40" s="401"/>
      <c r="J40" s="402"/>
      <c r="K40" s="403"/>
      <c r="L40" s="247">
        <v>1951</v>
      </c>
      <c r="M40" s="248">
        <v>0</v>
      </c>
      <c r="N40" s="248">
        <v>0</v>
      </c>
      <c r="O40" s="249">
        <v>0</v>
      </c>
      <c r="P40" s="250">
        <f>SUM(L40:O40)</f>
        <v>1951</v>
      </c>
      <c r="Q40" s="40"/>
      <c r="R40" s="40"/>
      <c r="S40" s="40"/>
      <c r="T40" s="40"/>
    </row>
    <row r="41" spans="1:20" ht="25.5" customHeight="1">
      <c r="A41" s="391" t="s">
        <v>231</v>
      </c>
      <c r="B41" s="392"/>
      <c r="C41" s="392"/>
      <c r="D41" s="392"/>
      <c r="E41" s="392"/>
      <c r="F41" s="392"/>
      <c r="G41" s="392"/>
      <c r="H41" s="392"/>
      <c r="I41" s="392"/>
      <c r="J41" s="393"/>
      <c r="K41" s="394"/>
      <c r="L41" s="251">
        <v>0</v>
      </c>
      <c r="M41" s="102">
        <v>4274</v>
      </c>
      <c r="N41" s="102">
        <v>0</v>
      </c>
      <c r="O41" s="39">
        <v>0</v>
      </c>
      <c r="P41" s="252">
        <f>SUM(L41:O41)</f>
        <v>4274</v>
      </c>
      <c r="Q41" s="40"/>
      <c r="R41" s="40"/>
      <c r="S41" s="40"/>
      <c r="T41" s="40"/>
    </row>
    <row r="42" spans="1:20" ht="25.5" customHeight="1">
      <c r="A42" s="391" t="s">
        <v>232</v>
      </c>
      <c r="B42" s="392"/>
      <c r="C42" s="392"/>
      <c r="D42" s="392"/>
      <c r="E42" s="392"/>
      <c r="F42" s="392"/>
      <c r="G42" s="392"/>
      <c r="H42" s="392"/>
      <c r="I42" s="392"/>
      <c r="J42" s="393"/>
      <c r="K42" s="394"/>
      <c r="L42" s="251">
        <v>0</v>
      </c>
      <c r="M42" s="102">
        <v>170</v>
      </c>
      <c r="N42" s="102">
        <v>3976</v>
      </c>
      <c r="O42" s="39">
        <v>0</v>
      </c>
      <c r="P42" s="252">
        <f>SUM(L42:O42)</f>
        <v>4146</v>
      </c>
      <c r="Q42" s="40"/>
      <c r="R42" s="40"/>
      <c r="S42" s="40"/>
      <c r="T42" s="40"/>
    </row>
    <row r="43" spans="1:20" ht="25.5" customHeight="1" thickBot="1">
      <c r="A43" s="395" t="s">
        <v>233</v>
      </c>
      <c r="B43" s="396"/>
      <c r="C43" s="396"/>
      <c r="D43" s="396"/>
      <c r="E43" s="396"/>
      <c r="F43" s="396"/>
      <c r="G43" s="396"/>
      <c r="H43" s="396"/>
      <c r="I43" s="396"/>
      <c r="J43" s="397"/>
      <c r="K43" s="398"/>
      <c r="L43" s="253">
        <v>2704</v>
      </c>
      <c r="M43" s="254">
        <v>0</v>
      </c>
      <c r="N43" s="254">
        <v>0</v>
      </c>
      <c r="O43" s="227">
        <v>0</v>
      </c>
      <c r="P43" s="228">
        <f>SUM(L43:O43)</f>
        <v>2704</v>
      </c>
      <c r="Q43" s="40"/>
      <c r="R43" s="40"/>
      <c r="S43" s="40"/>
      <c r="T43" s="40"/>
    </row>
    <row r="44" spans="1:20" ht="20.25" customHeight="1" thickBot="1">
      <c r="A44" s="332" t="s">
        <v>318</v>
      </c>
      <c r="B44" s="399"/>
      <c r="C44" s="399"/>
      <c r="D44" s="399"/>
      <c r="E44" s="399"/>
      <c r="F44" s="399"/>
      <c r="G44" s="399"/>
      <c r="H44" s="399"/>
      <c r="I44" s="399"/>
      <c r="J44" s="380"/>
      <c r="K44" s="381"/>
      <c r="L44" s="255">
        <f>SUM(L40:L43)</f>
        <v>4655</v>
      </c>
      <c r="M44" s="242">
        <f>SUM(M40:M43)</f>
        <v>4444</v>
      </c>
      <c r="N44" s="242">
        <f>SUM(N40:N43)</f>
        <v>3976</v>
      </c>
      <c r="O44" s="242">
        <f>SUM(O40:O43)</f>
        <v>0</v>
      </c>
      <c r="P44" s="256">
        <f>SUM(L44:O44)</f>
        <v>13075</v>
      </c>
      <c r="Q44" s="40"/>
      <c r="R44" s="40"/>
      <c r="S44" s="40"/>
      <c r="T44" s="40"/>
    </row>
    <row r="45" spans="1:20" ht="20.25" customHeight="1" thickBot="1">
      <c r="A45" s="332" t="s">
        <v>319</v>
      </c>
      <c r="B45" s="333"/>
      <c r="C45" s="333"/>
      <c r="D45" s="333"/>
      <c r="E45" s="333"/>
      <c r="F45" s="333"/>
      <c r="G45" s="333"/>
      <c r="H45" s="333"/>
      <c r="I45" s="333"/>
      <c r="J45" s="333"/>
      <c r="K45" s="333"/>
      <c r="L45" s="333"/>
      <c r="M45" s="333"/>
      <c r="N45" s="335"/>
      <c r="O45" s="335"/>
      <c r="P45" s="336"/>
      <c r="Q45" s="40"/>
      <c r="R45" s="40"/>
      <c r="S45" s="40"/>
      <c r="T45" s="40"/>
    </row>
    <row r="46" spans="1:20" ht="20.25" customHeight="1">
      <c r="A46" s="400" t="s">
        <v>262</v>
      </c>
      <c r="B46" s="401"/>
      <c r="C46" s="401"/>
      <c r="D46" s="401"/>
      <c r="E46" s="401"/>
      <c r="F46" s="401"/>
      <c r="G46" s="401"/>
      <c r="H46" s="401"/>
      <c r="I46" s="401"/>
      <c r="J46" s="402"/>
      <c r="K46" s="403"/>
      <c r="L46" s="247"/>
      <c r="M46" s="248"/>
      <c r="N46" s="248">
        <v>688.54</v>
      </c>
      <c r="O46" s="249"/>
      <c r="P46" s="250">
        <f>SUM(L46:O46)</f>
        <v>688.54</v>
      </c>
      <c r="Q46" s="40"/>
      <c r="R46" s="40"/>
      <c r="S46" s="40"/>
      <c r="T46" s="40"/>
    </row>
    <row r="47" spans="1:20" ht="20.25" customHeight="1">
      <c r="A47" s="391" t="s">
        <v>263</v>
      </c>
      <c r="B47" s="393"/>
      <c r="C47" s="393"/>
      <c r="D47" s="393"/>
      <c r="E47" s="393"/>
      <c r="F47" s="393"/>
      <c r="G47" s="393"/>
      <c r="H47" s="393"/>
      <c r="I47" s="393"/>
      <c r="J47" s="393"/>
      <c r="K47" s="394"/>
      <c r="L47" s="257"/>
      <c r="M47" s="258"/>
      <c r="N47" s="258">
        <v>317.8</v>
      </c>
      <c r="O47" s="259"/>
      <c r="P47" s="260">
        <f>SUM(L47:O47)</f>
        <v>317.8</v>
      </c>
      <c r="Q47" s="40"/>
      <c r="R47" s="40"/>
      <c r="S47" s="40"/>
      <c r="T47" s="40"/>
    </row>
    <row r="48" spans="1:20" ht="20.25" customHeight="1">
      <c r="A48" s="391" t="s">
        <v>264</v>
      </c>
      <c r="B48" s="393"/>
      <c r="C48" s="393"/>
      <c r="D48" s="393"/>
      <c r="E48" s="393"/>
      <c r="F48" s="393"/>
      <c r="G48" s="393"/>
      <c r="H48" s="393"/>
      <c r="I48" s="393"/>
      <c r="J48" s="393"/>
      <c r="K48" s="394"/>
      <c r="L48" s="257"/>
      <c r="M48" s="258"/>
      <c r="N48" s="258">
        <v>487.29</v>
      </c>
      <c r="O48" s="259"/>
      <c r="P48" s="260">
        <f t="shared" ref="P48:P54" si="1">SUM(L48:O48)</f>
        <v>487.29</v>
      </c>
      <c r="Q48" s="40"/>
      <c r="R48" s="40"/>
      <c r="S48" s="40"/>
      <c r="T48" s="40"/>
    </row>
    <row r="49" spans="1:20" ht="20.25" customHeight="1">
      <c r="A49" s="391" t="s">
        <v>265</v>
      </c>
      <c r="B49" s="393"/>
      <c r="C49" s="393"/>
      <c r="D49" s="393"/>
      <c r="E49" s="393"/>
      <c r="F49" s="393"/>
      <c r="G49" s="393"/>
      <c r="H49" s="393"/>
      <c r="I49" s="393"/>
      <c r="J49" s="393"/>
      <c r="K49" s="394"/>
      <c r="L49" s="257"/>
      <c r="M49" s="258"/>
      <c r="N49" s="258">
        <v>508.47</v>
      </c>
      <c r="O49" s="259"/>
      <c r="P49" s="260">
        <f t="shared" si="1"/>
        <v>508.47</v>
      </c>
      <c r="Q49" s="40"/>
      <c r="R49" s="40"/>
      <c r="S49" s="40"/>
      <c r="T49" s="40"/>
    </row>
    <row r="50" spans="1:20" ht="20.25" customHeight="1">
      <c r="A50" s="391" t="s">
        <v>266</v>
      </c>
      <c r="B50" s="393"/>
      <c r="C50" s="393"/>
      <c r="D50" s="393"/>
      <c r="E50" s="393"/>
      <c r="F50" s="393"/>
      <c r="G50" s="393"/>
      <c r="H50" s="393"/>
      <c r="I50" s="393"/>
      <c r="J50" s="393"/>
      <c r="K50" s="394"/>
      <c r="L50" s="257"/>
      <c r="M50" s="258"/>
      <c r="N50" s="258">
        <v>222.46</v>
      </c>
      <c r="O50" s="259"/>
      <c r="P50" s="260">
        <f t="shared" si="1"/>
        <v>222.46</v>
      </c>
      <c r="Q50" s="40"/>
      <c r="R50" s="40"/>
      <c r="S50" s="40"/>
      <c r="T50" s="40"/>
    </row>
    <row r="51" spans="1:20" ht="20.25" customHeight="1">
      <c r="A51" s="391" t="s">
        <v>320</v>
      </c>
      <c r="B51" s="393"/>
      <c r="C51" s="393"/>
      <c r="D51" s="393"/>
      <c r="E51" s="393"/>
      <c r="F51" s="393"/>
      <c r="G51" s="393"/>
      <c r="H51" s="393"/>
      <c r="I51" s="393"/>
      <c r="J51" s="393"/>
      <c r="K51" s="394"/>
      <c r="L51" s="257"/>
      <c r="M51" s="258"/>
      <c r="N51" s="258"/>
      <c r="O51" s="259">
        <v>275.42</v>
      </c>
      <c r="P51" s="260">
        <f t="shared" si="1"/>
        <v>275.42</v>
      </c>
      <c r="Q51" s="40"/>
      <c r="R51" s="40"/>
      <c r="S51" s="40"/>
      <c r="T51" s="40"/>
    </row>
    <row r="52" spans="1:20" ht="20.25" customHeight="1">
      <c r="A52" s="391" t="s">
        <v>321</v>
      </c>
      <c r="B52" s="393"/>
      <c r="C52" s="393"/>
      <c r="D52" s="393"/>
      <c r="E52" s="393"/>
      <c r="F52" s="393"/>
      <c r="G52" s="393"/>
      <c r="H52" s="393"/>
      <c r="I52" s="393"/>
      <c r="J52" s="393"/>
      <c r="K52" s="394"/>
      <c r="L52" s="257"/>
      <c r="M52" s="258"/>
      <c r="N52" s="258"/>
      <c r="O52" s="259">
        <v>275.41000000000003</v>
      </c>
      <c r="P52" s="260">
        <f t="shared" si="1"/>
        <v>275.41000000000003</v>
      </c>
      <c r="Q52" s="40"/>
      <c r="R52" s="40"/>
      <c r="S52" s="40"/>
      <c r="T52" s="40"/>
    </row>
    <row r="53" spans="1:20" ht="20.25" customHeight="1">
      <c r="A53" s="391" t="s">
        <v>322</v>
      </c>
      <c r="B53" s="393"/>
      <c r="C53" s="393"/>
      <c r="D53" s="393"/>
      <c r="E53" s="393"/>
      <c r="F53" s="393"/>
      <c r="G53" s="393"/>
      <c r="H53" s="393"/>
      <c r="I53" s="393"/>
      <c r="J53" s="393"/>
      <c r="K53" s="394"/>
      <c r="L53" s="257"/>
      <c r="M53" s="258"/>
      <c r="N53" s="258"/>
      <c r="O53" s="259">
        <v>201.26</v>
      </c>
      <c r="P53" s="260">
        <f t="shared" si="1"/>
        <v>201.26</v>
      </c>
      <c r="Q53" s="40"/>
      <c r="R53" s="40"/>
      <c r="S53" s="40"/>
      <c r="T53" s="40"/>
    </row>
    <row r="54" spans="1:20" ht="20.25" customHeight="1">
      <c r="A54" s="391" t="s">
        <v>323</v>
      </c>
      <c r="B54" s="393"/>
      <c r="C54" s="393"/>
      <c r="D54" s="393"/>
      <c r="E54" s="393"/>
      <c r="F54" s="393"/>
      <c r="G54" s="393"/>
      <c r="H54" s="393"/>
      <c r="I54" s="393"/>
      <c r="J54" s="393"/>
      <c r="K54" s="394"/>
      <c r="L54" s="257"/>
      <c r="M54" s="258"/>
      <c r="N54" s="258"/>
      <c r="O54" s="259">
        <v>148.29</v>
      </c>
      <c r="P54" s="260">
        <f t="shared" si="1"/>
        <v>148.29</v>
      </c>
      <c r="Q54" s="40"/>
      <c r="R54" s="40"/>
      <c r="S54" s="40"/>
      <c r="T54" s="40"/>
    </row>
    <row r="55" spans="1:20" ht="20.25" customHeight="1" thickBot="1">
      <c r="A55" s="391" t="s">
        <v>324</v>
      </c>
      <c r="B55" s="393"/>
      <c r="C55" s="393"/>
      <c r="D55" s="393"/>
      <c r="E55" s="393"/>
      <c r="F55" s="393"/>
      <c r="G55" s="393"/>
      <c r="H55" s="393"/>
      <c r="I55" s="393"/>
      <c r="J55" s="393"/>
      <c r="K55" s="394"/>
      <c r="L55" s="257"/>
      <c r="M55" s="258"/>
      <c r="N55" s="258"/>
      <c r="O55" s="259">
        <v>1610.17</v>
      </c>
      <c r="P55" s="260">
        <f>SUM(L55:O55)</f>
        <v>1610.17</v>
      </c>
      <c r="Q55" s="40"/>
      <c r="R55" s="40"/>
      <c r="S55" s="40"/>
      <c r="T55" s="40"/>
    </row>
    <row r="56" spans="1:20" ht="20.25" customHeight="1" thickBot="1">
      <c r="A56" s="332" t="s">
        <v>325</v>
      </c>
      <c r="B56" s="399"/>
      <c r="C56" s="399"/>
      <c r="D56" s="399"/>
      <c r="E56" s="399"/>
      <c r="F56" s="399"/>
      <c r="G56" s="399"/>
      <c r="H56" s="399"/>
      <c r="I56" s="399"/>
      <c r="J56" s="380"/>
      <c r="K56" s="381"/>
      <c r="L56" s="255">
        <f>SUM(L46:L55)</f>
        <v>0</v>
      </c>
      <c r="M56" s="242">
        <f>SUM(M46:M55)</f>
        <v>0</v>
      </c>
      <c r="N56" s="242">
        <f>SUM(N46:N55)</f>
        <v>2224.56</v>
      </c>
      <c r="O56" s="242">
        <f>SUM(O46:O55)</f>
        <v>2510.5500000000002</v>
      </c>
      <c r="P56" s="256">
        <f>SUM(L56:O56)</f>
        <v>4735.1100000000006</v>
      </c>
      <c r="Q56" s="40"/>
      <c r="R56" s="40"/>
      <c r="S56" s="40"/>
      <c r="T56" s="40"/>
    </row>
    <row r="57" spans="1:20" ht="20.25" customHeight="1" thickBot="1">
      <c r="A57" s="332" t="s">
        <v>326</v>
      </c>
      <c r="B57" s="333"/>
      <c r="C57" s="333"/>
      <c r="D57" s="333"/>
      <c r="E57" s="333"/>
      <c r="F57" s="333"/>
      <c r="G57" s="333"/>
      <c r="H57" s="333"/>
      <c r="I57" s="333"/>
      <c r="J57" s="333"/>
      <c r="K57" s="333"/>
      <c r="L57" s="333"/>
      <c r="M57" s="333"/>
      <c r="N57" s="335"/>
      <c r="O57" s="335"/>
      <c r="P57" s="336"/>
      <c r="Q57" s="40"/>
      <c r="R57" s="40"/>
      <c r="S57" s="40"/>
      <c r="T57" s="40"/>
    </row>
    <row r="58" spans="1:20" ht="28.5" customHeight="1">
      <c r="A58" s="391" t="s">
        <v>260</v>
      </c>
      <c r="B58" s="393"/>
      <c r="C58" s="393"/>
      <c r="D58" s="393"/>
      <c r="E58" s="393"/>
      <c r="F58" s="393"/>
      <c r="G58" s="393"/>
      <c r="H58" s="393"/>
      <c r="I58" s="393"/>
      <c r="J58" s="393"/>
      <c r="K58" s="394"/>
      <c r="L58" s="257">
        <v>0</v>
      </c>
      <c r="M58" s="258">
        <v>0</v>
      </c>
      <c r="N58" s="258">
        <v>1322.95</v>
      </c>
      <c r="O58" s="259">
        <v>0</v>
      </c>
      <c r="P58" s="260">
        <f>SUM(L58:O58)</f>
        <v>1322.95</v>
      </c>
      <c r="Q58" s="40"/>
      <c r="R58" s="40"/>
      <c r="S58" s="40"/>
      <c r="T58" s="40"/>
    </row>
    <row r="59" spans="1:20" ht="28.5" customHeight="1" thickBot="1">
      <c r="A59" s="391" t="s">
        <v>327</v>
      </c>
      <c r="B59" s="393"/>
      <c r="C59" s="393"/>
      <c r="D59" s="393"/>
      <c r="E59" s="393"/>
      <c r="F59" s="393"/>
      <c r="G59" s="393"/>
      <c r="H59" s="393"/>
      <c r="I59" s="393"/>
      <c r="J59" s="393"/>
      <c r="K59" s="394"/>
      <c r="L59" s="261">
        <v>0</v>
      </c>
      <c r="M59" s="262">
        <v>0</v>
      </c>
      <c r="N59" s="262">
        <v>0</v>
      </c>
      <c r="O59" s="263">
        <v>1977.11</v>
      </c>
      <c r="P59" s="264">
        <f>SUM(L59:O59)</f>
        <v>1977.11</v>
      </c>
      <c r="Q59" s="40"/>
      <c r="R59" s="40"/>
      <c r="S59" s="40"/>
      <c r="T59" s="40"/>
    </row>
    <row r="60" spans="1:20" ht="20.25" customHeight="1" thickBot="1">
      <c r="A60" s="332" t="s">
        <v>328</v>
      </c>
      <c r="B60" s="399"/>
      <c r="C60" s="399"/>
      <c r="D60" s="399"/>
      <c r="E60" s="399"/>
      <c r="F60" s="399"/>
      <c r="G60" s="399"/>
      <c r="H60" s="399"/>
      <c r="I60" s="399"/>
      <c r="J60" s="380"/>
      <c r="K60" s="381"/>
      <c r="L60" s="255">
        <f>SUM(L58:L59)</f>
        <v>0</v>
      </c>
      <c r="M60" s="242">
        <f>SUM(M58:M59)</f>
        <v>0</v>
      </c>
      <c r="N60" s="242">
        <f>SUM(N58:N59)</f>
        <v>1322.95</v>
      </c>
      <c r="O60" s="242">
        <f>SUM(O58:O59)</f>
        <v>1977.11</v>
      </c>
      <c r="P60" s="256">
        <f>SUM(L60:O60)</f>
        <v>3300.06</v>
      </c>
      <c r="Q60" s="40"/>
      <c r="R60" s="40"/>
      <c r="S60" s="40"/>
      <c r="T60" s="40"/>
    </row>
    <row r="61" spans="1:20" ht="20.25" customHeight="1" thickBot="1">
      <c r="A61" s="332" t="s">
        <v>329</v>
      </c>
      <c r="B61" s="399"/>
      <c r="C61" s="399"/>
      <c r="D61" s="399"/>
      <c r="E61" s="399"/>
      <c r="F61" s="399"/>
      <c r="G61" s="399"/>
      <c r="H61" s="399"/>
      <c r="I61" s="399"/>
      <c r="J61" s="380"/>
      <c r="K61" s="381"/>
      <c r="L61" s="103">
        <f>SUM(L44+L56+L60)</f>
        <v>4655</v>
      </c>
      <c r="M61" s="103">
        <f>SUM(M44+M56+M60)</f>
        <v>4444</v>
      </c>
      <c r="N61" s="103">
        <f>SUM(N44+N56+N60)</f>
        <v>7523.5099999999993</v>
      </c>
      <c r="O61" s="103">
        <f>SUM(O44+O56+O60)</f>
        <v>4487.66</v>
      </c>
      <c r="P61" s="265">
        <f>SUM(L61:O61)</f>
        <v>21110.17</v>
      </c>
      <c r="Q61" s="40"/>
      <c r="R61" s="40"/>
      <c r="S61" s="40"/>
      <c r="T61" s="40"/>
    </row>
    <row r="62" spans="1:20" ht="20.25" customHeight="1" thickBot="1">
      <c r="A62" s="413" t="s">
        <v>226</v>
      </c>
      <c r="B62" s="414"/>
      <c r="C62" s="414"/>
      <c r="D62" s="414"/>
      <c r="E62" s="414"/>
      <c r="F62" s="414"/>
      <c r="G62" s="414"/>
      <c r="H62" s="414"/>
      <c r="I62" s="414"/>
      <c r="J62" s="414"/>
      <c r="K62" s="414"/>
      <c r="L62" s="414"/>
      <c r="M62" s="414"/>
      <c r="N62" s="414"/>
      <c r="O62" s="414"/>
      <c r="P62" s="415"/>
      <c r="Q62" s="40"/>
      <c r="R62" s="40"/>
      <c r="S62" s="40"/>
      <c r="T62" s="40"/>
    </row>
    <row r="63" spans="1:20" ht="20.25" customHeight="1" thickBot="1">
      <c r="A63" s="332" t="s">
        <v>330</v>
      </c>
      <c r="B63" s="333"/>
      <c r="C63" s="333"/>
      <c r="D63" s="333"/>
      <c r="E63" s="333"/>
      <c r="F63" s="333"/>
      <c r="G63" s="333"/>
      <c r="H63" s="333"/>
      <c r="I63" s="333"/>
      <c r="J63" s="333"/>
      <c r="K63" s="333"/>
      <c r="L63" s="333"/>
      <c r="M63" s="333"/>
      <c r="N63" s="335"/>
      <c r="O63" s="335"/>
      <c r="P63" s="336"/>
      <c r="Q63" s="40"/>
      <c r="R63" s="40"/>
      <c r="S63" s="40"/>
      <c r="T63" s="40"/>
    </row>
    <row r="64" spans="1:20" ht="20.25" customHeight="1">
      <c r="A64" s="400" t="s">
        <v>213</v>
      </c>
      <c r="B64" s="401"/>
      <c r="C64" s="401"/>
      <c r="D64" s="401"/>
      <c r="E64" s="401"/>
      <c r="F64" s="401"/>
      <c r="G64" s="401"/>
      <c r="H64" s="401"/>
      <c r="I64" s="401"/>
      <c r="J64" s="402"/>
      <c r="K64" s="403"/>
      <c r="L64" s="266">
        <v>1517</v>
      </c>
      <c r="M64" s="249">
        <v>0</v>
      </c>
      <c r="N64" s="249">
        <v>0</v>
      </c>
      <c r="O64" s="248">
        <v>0</v>
      </c>
      <c r="P64" s="250">
        <f t="shared" ref="P64:P70" si="2">SUM(L64:O64)</f>
        <v>1517</v>
      </c>
      <c r="Q64" s="40"/>
      <c r="R64" s="40"/>
      <c r="S64" s="40"/>
      <c r="T64" s="40"/>
    </row>
    <row r="65" spans="1:20" ht="20.25" customHeight="1">
      <c r="A65" s="391" t="s">
        <v>214</v>
      </c>
      <c r="B65" s="393"/>
      <c r="C65" s="393"/>
      <c r="D65" s="393"/>
      <c r="E65" s="393"/>
      <c r="F65" s="393"/>
      <c r="G65" s="393"/>
      <c r="H65" s="393"/>
      <c r="I65" s="393"/>
      <c r="J65" s="393"/>
      <c r="K65" s="394"/>
      <c r="L65" s="251">
        <v>1742</v>
      </c>
      <c r="M65" s="39">
        <v>0</v>
      </c>
      <c r="N65" s="39">
        <v>0</v>
      </c>
      <c r="O65" s="102">
        <v>0</v>
      </c>
      <c r="P65" s="252">
        <f t="shared" si="2"/>
        <v>1742</v>
      </c>
      <c r="Q65" s="40"/>
      <c r="R65" s="40"/>
      <c r="S65" s="40"/>
      <c r="T65" s="40"/>
    </row>
    <row r="66" spans="1:20" ht="20.25" customHeight="1">
      <c r="A66" s="391" t="s">
        <v>215</v>
      </c>
      <c r="B66" s="393"/>
      <c r="C66" s="393"/>
      <c r="D66" s="393"/>
      <c r="E66" s="393"/>
      <c r="F66" s="393"/>
      <c r="G66" s="393"/>
      <c r="H66" s="393"/>
      <c r="I66" s="393"/>
      <c r="J66" s="393"/>
      <c r="K66" s="394"/>
      <c r="L66" s="251">
        <v>1688</v>
      </c>
      <c r="M66" s="39">
        <v>0</v>
      </c>
      <c r="N66" s="39">
        <v>0</v>
      </c>
      <c r="O66" s="102">
        <v>0</v>
      </c>
      <c r="P66" s="252">
        <f t="shared" si="2"/>
        <v>1688</v>
      </c>
      <c r="Q66" s="40"/>
      <c r="R66" s="40"/>
      <c r="S66" s="40"/>
      <c r="T66" s="40"/>
    </row>
    <row r="67" spans="1:20" ht="20.25" customHeight="1">
      <c r="A67" s="391" t="s">
        <v>202</v>
      </c>
      <c r="B67" s="393"/>
      <c r="C67" s="393"/>
      <c r="D67" s="393"/>
      <c r="E67" s="393"/>
      <c r="F67" s="393"/>
      <c r="G67" s="393"/>
      <c r="H67" s="393"/>
      <c r="I67" s="393"/>
      <c r="J67" s="393"/>
      <c r="K67" s="394"/>
      <c r="L67" s="251">
        <v>0</v>
      </c>
      <c r="M67" s="39">
        <v>1579</v>
      </c>
      <c r="N67" s="39">
        <v>0</v>
      </c>
      <c r="O67" s="102">
        <v>0</v>
      </c>
      <c r="P67" s="252">
        <f t="shared" si="2"/>
        <v>1579</v>
      </c>
      <c r="Q67" s="40"/>
      <c r="R67" s="40"/>
      <c r="S67" s="40"/>
      <c r="T67" s="40"/>
    </row>
    <row r="68" spans="1:20" ht="20.25" customHeight="1">
      <c r="A68" s="391" t="s">
        <v>203</v>
      </c>
      <c r="B68" s="393"/>
      <c r="C68" s="393"/>
      <c r="D68" s="393"/>
      <c r="E68" s="393"/>
      <c r="F68" s="393"/>
      <c r="G68" s="393"/>
      <c r="H68" s="393"/>
      <c r="I68" s="393"/>
      <c r="J68" s="393"/>
      <c r="K68" s="394"/>
      <c r="L68" s="251">
        <v>0</v>
      </c>
      <c r="M68" s="39">
        <v>1282.4000000000001</v>
      </c>
      <c r="N68" s="39">
        <v>0.6</v>
      </c>
      <c r="O68" s="102">
        <v>0</v>
      </c>
      <c r="P68" s="252">
        <f t="shared" si="2"/>
        <v>1283</v>
      </c>
      <c r="Q68" s="40"/>
      <c r="R68" s="40"/>
      <c r="S68" s="40"/>
      <c r="T68" s="40"/>
    </row>
    <row r="69" spans="1:20" ht="20.25" customHeight="1" thickBot="1">
      <c r="A69" s="391" t="s">
        <v>235</v>
      </c>
      <c r="B69" s="393"/>
      <c r="C69" s="393"/>
      <c r="D69" s="393"/>
      <c r="E69" s="393"/>
      <c r="F69" s="393"/>
      <c r="G69" s="393"/>
      <c r="H69" s="393"/>
      <c r="I69" s="393"/>
      <c r="J69" s="393"/>
      <c r="K69" s="394"/>
      <c r="L69" s="253">
        <v>0</v>
      </c>
      <c r="M69" s="227">
        <v>706.7</v>
      </c>
      <c r="N69" s="227">
        <v>0.3</v>
      </c>
      <c r="O69" s="254">
        <v>0</v>
      </c>
      <c r="P69" s="228">
        <f t="shared" si="2"/>
        <v>707</v>
      </c>
      <c r="Q69" s="40"/>
      <c r="R69" s="40"/>
      <c r="S69" s="40"/>
      <c r="T69" s="40"/>
    </row>
    <row r="70" spans="1:20" ht="20.25" customHeight="1" thickBot="1">
      <c r="A70" s="332" t="s">
        <v>331</v>
      </c>
      <c r="B70" s="399"/>
      <c r="C70" s="399"/>
      <c r="D70" s="399"/>
      <c r="E70" s="399"/>
      <c r="F70" s="399"/>
      <c r="G70" s="399"/>
      <c r="H70" s="399"/>
      <c r="I70" s="399"/>
      <c r="J70" s="380"/>
      <c r="K70" s="381"/>
      <c r="L70" s="255">
        <f>SUM(L64:L69)</f>
        <v>4947</v>
      </c>
      <c r="M70" s="242">
        <f>SUM(M64:M69)</f>
        <v>3568.1000000000004</v>
      </c>
      <c r="N70" s="242">
        <f>SUM(N64:N69)</f>
        <v>0.89999999999999991</v>
      </c>
      <c r="O70" s="242">
        <f>SUM(O64:O69)</f>
        <v>0</v>
      </c>
      <c r="P70" s="256">
        <f t="shared" si="2"/>
        <v>8516</v>
      </c>
      <c r="Q70" s="40"/>
      <c r="R70" s="40"/>
      <c r="S70" s="40"/>
      <c r="T70" s="40"/>
    </row>
    <row r="71" spans="1:20" ht="20.25" customHeight="1" thickBot="1">
      <c r="A71" s="332" t="s">
        <v>332</v>
      </c>
      <c r="B71" s="333"/>
      <c r="C71" s="333"/>
      <c r="D71" s="333"/>
      <c r="E71" s="333"/>
      <c r="F71" s="333"/>
      <c r="G71" s="333"/>
      <c r="H71" s="333"/>
      <c r="I71" s="333"/>
      <c r="J71" s="333"/>
      <c r="K71" s="333"/>
      <c r="L71" s="333"/>
      <c r="M71" s="333"/>
      <c r="N71" s="335"/>
      <c r="O71" s="335"/>
      <c r="P71" s="336"/>
      <c r="Q71" s="40"/>
      <c r="R71" s="40"/>
      <c r="S71" s="40"/>
      <c r="T71" s="40"/>
    </row>
    <row r="72" spans="1:20" ht="20.25" customHeight="1" thickBot="1">
      <c r="A72" s="400" t="s">
        <v>267</v>
      </c>
      <c r="B72" s="401"/>
      <c r="C72" s="401"/>
      <c r="D72" s="401"/>
      <c r="E72" s="401"/>
      <c r="F72" s="401"/>
      <c r="G72" s="401"/>
      <c r="H72" s="401"/>
      <c r="I72" s="401"/>
      <c r="J72" s="402"/>
      <c r="K72" s="403"/>
      <c r="L72" s="247"/>
      <c r="M72" s="248"/>
      <c r="N72" s="248">
        <v>2245.7600000000002</v>
      </c>
      <c r="O72" s="249">
        <v>2245.77</v>
      </c>
      <c r="P72" s="250">
        <f>SUM(L72:O72)</f>
        <v>4491.5300000000007</v>
      </c>
      <c r="Q72" s="40"/>
      <c r="R72" s="40"/>
      <c r="S72" s="40"/>
      <c r="T72" s="40"/>
    </row>
    <row r="73" spans="1:20" ht="20.25" customHeight="1" thickBot="1">
      <c r="A73" s="332" t="s">
        <v>333</v>
      </c>
      <c r="B73" s="399"/>
      <c r="C73" s="399"/>
      <c r="D73" s="399"/>
      <c r="E73" s="399"/>
      <c r="F73" s="399"/>
      <c r="G73" s="399"/>
      <c r="H73" s="399"/>
      <c r="I73" s="399"/>
      <c r="J73" s="380"/>
      <c r="K73" s="381"/>
      <c r="L73" s="255">
        <f>SUM(L72:L72)</f>
        <v>0</v>
      </c>
      <c r="M73" s="242">
        <f>SUM(M72:M72)</f>
        <v>0</v>
      </c>
      <c r="N73" s="242">
        <f>SUM(N72:N72)</f>
        <v>2245.7600000000002</v>
      </c>
      <c r="O73" s="242">
        <f>SUM(O72:O72)</f>
        <v>2245.77</v>
      </c>
      <c r="P73" s="256">
        <f>SUM(L73:O73)</f>
        <v>4491.5300000000007</v>
      </c>
      <c r="Q73" s="40"/>
      <c r="R73" s="40"/>
      <c r="S73" s="40"/>
      <c r="T73" s="40"/>
    </row>
    <row r="74" spans="1:20" ht="20.25" customHeight="1" thickBot="1">
      <c r="A74" s="332" t="s">
        <v>334</v>
      </c>
      <c r="B74" s="333"/>
      <c r="C74" s="333"/>
      <c r="D74" s="333"/>
      <c r="E74" s="333"/>
      <c r="F74" s="333"/>
      <c r="G74" s="333"/>
      <c r="H74" s="333"/>
      <c r="I74" s="333"/>
      <c r="J74" s="333"/>
      <c r="K74" s="333"/>
      <c r="L74" s="333"/>
      <c r="M74" s="333"/>
      <c r="N74" s="335"/>
      <c r="O74" s="335"/>
      <c r="P74" s="336"/>
      <c r="Q74" s="40"/>
      <c r="R74" s="40"/>
      <c r="S74" s="40"/>
      <c r="T74" s="40"/>
    </row>
    <row r="75" spans="1:20" ht="28.5" customHeight="1">
      <c r="A75" s="391" t="s">
        <v>261</v>
      </c>
      <c r="B75" s="393"/>
      <c r="C75" s="393"/>
      <c r="D75" s="393"/>
      <c r="E75" s="393"/>
      <c r="F75" s="393"/>
      <c r="G75" s="393"/>
      <c r="H75" s="393"/>
      <c r="I75" s="393"/>
      <c r="J75" s="393"/>
      <c r="K75" s="394"/>
      <c r="L75" s="257">
        <v>0</v>
      </c>
      <c r="M75" s="258">
        <v>0</v>
      </c>
      <c r="N75" s="258">
        <v>1363.99</v>
      </c>
      <c r="O75" s="259">
        <v>0</v>
      </c>
      <c r="P75" s="260">
        <f>SUM(L75:O75)</f>
        <v>1363.99</v>
      </c>
      <c r="Q75" s="40"/>
      <c r="R75" s="40"/>
      <c r="S75" s="40"/>
      <c r="T75" s="40"/>
    </row>
    <row r="76" spans="1:20" ht="28.5" customHeight="1" thickBot="1">
      <c r="A76" s="391" t="s">
        <v>335</v>
      </c>
      <c r="B76" s="393"/>
      <c r="C76" s="393"/>
      <c r="D76" s="393"/>
      <c r="E76" s="393"/>
      <c r="F76" s="393"/>
      <c r="G76" s="393"/>
      <c r="H76" s="393"/>
      <c r="I76" s="393"/>
      <c r="J76" s="393"/>
      <c r="K76" s="394"/>
      <c r="L76" s="261">
        <v>0</v>
      </c>
      <c r="M76" s="262">
        <v>0</v>
      </c>
      <c r="N76" s="262">
        <v>0</v>
      </c>
      <c r="O76" s="263">
        <v>2000.2</v>
      </c>
      <c r="P76" s="264">
        <f>SUM(L76:O76)</f>
        <v>2000.2</v>
      </c>
      <c r="Q76" s="40"/>
      <c r="R76" s="40"/>
      <c r="S76" s="40"/>
      <c r="T76" s="40"/>
    </row>
    <row r="77" spans="1:20" ht="20.25" customHeight="1" thickBot="1">
      <c r="A77" s="332" t="s">
        <v>336</v>
      </c>
      <c r="B77" s="399"/>
      <c r="C77" s="399"/>
      <c r="D77" s="399"/>
      <c r="E77" s="399"/>
      <c r="F77" s="399"/>
      <c r="G77" s="399"/>
      <c r="H77" s="399"/>
      <c r="I77" s="399"/>
      <c r="J77" s="380"/>
      <c r="K77" s="381"/>
      <c r="L77" s="255">
        <f>SUM(L75:L76)</f>
        <v>0</v>
      </c>
      <c r="M77" s="242">
        <f>SUM(M75:M76)</f>
        <v>0</v>
      </c>
      <c r="N77" s="242">
        <f>SUM(N75:N76)</f>
        <v>1363.99</v>
      </c>
      <c r="O77" s="242">
        <f>SUM(O75:O76)</f>
        <v>2000.2</v>
      </c>
      <c r="P77" s="256">
        <f>SUM(L77:O77)</f>
        <v>3364.19</v>
      </c>
      <c r="Q77" s="40"/>
      <c r="R77" s="40"/>
      <c r="S77" s="40"/>
      <c r="T77" s="40"/>
    </row>
    <row r="78" spans="1:20" ht="20.25" customHeight="1" thickBot="1">
      <c r="A78" s="332" t="s">
        <v>337</v>
      </c>
      <c r="B78" s="399"/>
      <c r="C78" s="399"/>
      <c r="D78" s="399"/>
      <c r="E78" s="399"/>
      <c r="F78" s="399"/>
      <c r="G78" s="399"/>
      <c r="H78" s="399"/>
      <c r="I78" s="399"/>
      <c r="J78" s="380"/>
      <c r="K78" s="381"/>
      <c r="L78" s="255">
        <f>SUM(L70+L73+L77)</f>
        <v>4947</v>
      </c>
      <c r="M78" s="242">
        <f>SUM(M70+M73+M77)</f>
        <v>3568.1000000000004</v>
      </c>
      <c r="N78" s="242">
        <f>SUM(N70+N73+N77)</f>
        <v>3610.6500000000005</v>
      </c>
      <c r="O78" s="242">
        <f>SUM(O70+O73+O77)</f>
        <v>4245.97</v>
      </c>
      <c r="P78" s="256">
        <f>SUM(L78:O78)</f>
        <v>16371.720000000001</v>
      </c>
      <c r="Q78" s="40"/>
      <c r="R78" s="40"/>
      <c r="S78" s="40"/>
      <c r="T78" s="40"/>
    </row>
    <row r="79" spans="1:20" ht="20.25" customHeight="1" thickBot="1">
      <c r="A79" s="356" t="s">
        <v>338</v>
      </c>
      <c r="B79" s="416"/>
      <c r="C79" s="416"/>
      <c r="D79" s="416"/>
      <c r="E79" s="416"/>
      <c r="F79" s="416"/>
      <c r="G79" s="416"/>
      <c r="H79" s="416"/>
      <c r="I79" s="416"/>
      <c r="J79" s="416"/>
      <c r="K79" s="416"/>
      <c r="L79" s="265">
        <f>SUM(L61+L78)</f>
        <v>9602</v>
      </c>
      <c r="M79" s="265">
        <f>SUM(M61+M78)</f>
        <v>8012.1</v>
      </c>
      <c r="N79" s="265">
        <f>SUM(N61+N78)</f>
        <v>11134.16</v>
      </c>
      <c r="O79" s="265">
        <f>SUM(O61+O78)</f>
        <v>8733.630000000001</v>
      </c>
      <c r="P79" s="265">
        <f>SUM(L79:O79)</f>
        <v>37481.89</v>
      </c>
      <c r="Q79" s="40"/>
      <c r="R79" s="40"/>
      <c r="S79" s="40"/>
      <c r="T79" s="40"/>
    </row>
    <row r="80" spans="1:20" ht="20.25" customHeight="1" thickBot="1">
      <c r="A80" s="385"/>
      <c r="B80" s="417"/>
      <c r="C80" s="417"/>
      <c r="D80" s="417"/>
      <c r="E80" s="417"/>
      <c r="F80" s="417"/>
      <c r="G80" s="417"/>
      <c r="H80" s="417"/>
      <c r="I80" s="417"/>
      <c r="J80" s="417"/>
      <c r="K80" s="417"/>
      <c r="L80" s="417"/>
      <c r="M80" s="417"/>
      <c r="N80" s="417"/>
      <c r="O80" s="417"/>
      <c r="P80" s="417"/>
      <c r="Q80" s="40"/>
      <c r="R80" s="40"/>
      <c r="S80" s="40"/>
      <c r="T80" s="40"/>
    </row>
    <row r="81" spans="1:20" ht="19.5" customHeight="1" thickBot="1">
      <c r="A81" s="317" t="s">
        <v>371</v>
      </c>
      <c r="B81" s="418"/>
      <c r="C81" s="418"/>
      <c r="D81" s="418"/>
      <c r="E81" s="418"/>
      <c r="F81" s="418"/>
      <c r="G81" s="418"/>
      <c r="H81" s="418"/>
      <c r="I81" s="418"/>
      <c r="J81" s="418"/>
      <c r="K81" s="418"/>
      <c r="L81" s="418"/>
      <c r="M81" s="418"/>
      <c r="N81" s="419"/>
      <c r="O81" s="419"/>
      <c r="P81" s="420"/>
      <c r="Q81" s="104"/>
      <c r="R81" s="40"/>
      <c r="S81" s="40"/>
      <c r="T81" s="40"/>
    </row>
    <row r="82" spans="1:20" ht="17.25" customHeight="1" thickBot="1">
      <c r="A82" s="421" t="s">
        <v>339</v>
      </c>
      <c r="B82" s="422"/>
      <c r="C82" s="422"/>
      <c r="D82" s="422"/>
      <c r="E82" s="422"/>
      <c r="F82" s="422"/>
      <c r="G82" s="422"/>
      <c r="H82" s="422"/>
      <c r="I82" s="422"/>
      <c r="J82" s="422"/>
      <c r="K82" s="422"/>
      <c r="L82" s="422"/>
      <c r="M82" s="423"/>
      <c r="N82" s="350" t="s">
        <v>304</v>
      </c>
      <c r="O82" s="424"/>
      <c r="P82" s="425"/>
      <c r="Q82" s="40"/>
      <c r="R82" s="40"/>
      <c r="S82" s="40"/>
      <c r="T82" s="40"/>
    </row>
    <row r="83" spans="1:20" ht="20.25" customHeight="1" thickBot="1">
      <c r="A83" s="435" t="s">
        <v>237</v>
      </c>
      <c r="B83" s="436"/>
      <c r="C83" s="436"/>
      <c r="D83" s="436" t="s">
        <v>238</v>
      </c>
      <c r="E83" s="436"/>
      <c r="F83" s="436"/>
      <c r="G83" s="436" t="s">
        <v>239</v>
      </c>
      <c r="H83" s="436"/>
      <c r="I83" s="436"/>
      <c r="J83" s="436" t="s">
        <v>240</v>
      </c>
      <c r="K83" s="436"/>
      <c r="L83" s="436" t="s">
        <v>241</v>
      </c>
      <c r="M83" s="437"/>
      <c r="N83" s="267" t="s">
        <v>126</v>
      </c>
      <c r="O83" s="245" t="s">
        <v>127</v>
      </c>
      <c r="P83" s="268" t="s">
        <v>340</v>
      </c>
      <c r="Q83" s="40"/>
      <c r="R83" s="40"/>
      <c r="S83" s="40"/>
      <c r="T83" s="40"/>
    </row>
    <row r="84" spans="1:20" ht="20.25" customHeight="1" thickBot="1">
      <c r="A84" s="438" t="s">
        <v>225</v>
      </c>
      <c r="B84" s="351"/>
      <c r="C84" s="351"/>
      <c r="D84" s="351"/>
      <c r="E84" s="351"/>
      <c r="F84" s="351"/>
      <c r="G84" s="351"/>
      <c r="H84" s="351"/>
      <c r="I84" s="351"/>
      <c r="J84" s="351"/>
      <c r="K84" s="351"/>
      <c r="L84" s="351"/>
      <c r="M84" s="351"/>
      <c r="N84" s="439"/>
      <c r="O84" s="439"/>
      <c r="P84" s="440"/>
      <c r="Q84" s="40"/>
      <c r="R84" s="40"/>
      <c r="S84" s="40"/>
      <c r="T84" s="40"/>
    </row>
    <row r="85" spans="1:20" ht="20.25" customHeight="1">
      <c r="A85" s="426" t="s">
        <v>290</v>
      </c>
      <c r="B85" s="427"/>
      <c r="C85" s="427"/>
      <c r="D85" s="427"/>
      <c r="E85" s="427"/>
      <c r="F85" s="427"/>
      <c r="G85" s="427"/>
      <c r="H85" s="427"/>
      <c r="I85" s="427"/>
      <c r="J85" s="427"/>
      <c r="K85" s="427"/>
      <c r="L85" s="427"/>
      <c r="M85" s="427"/>
      <c r="N85" s="427"/>
      <c r="O85" s="427"/>
      <c r="P85" s="428"/>
      <c r="Q85" s="40"/>
      <c r="R85" s="40"/>
      <c r="S85" s="40"/>
      <c r="T85" s="40"/>
    </row>
    <row r="86" spans="1:20" ht="20.25" customHeight="1" thickBot="1">
      <c r="A86" s="429">
        <v>3989.18</v>
      </c>
      <c r="B86" s="430"/>
      <c r="C86" s="430"/>
      <c r="D86" s="431">
        <f>SUM(G17/E17)</f>
        <v>1.1527984150569588</v>
      </c>
      <c r="E86" s="431"/>
      <c r="F86" s="431"/>
      <c r="G86" s="432">
        <f>SUM(A86*D86)</f>
        <v>4598.7203813769183</v>
      </c>
      <c r="H86" s="432"/>
      <c r="I86" s="432"/>
      <c r="J86" s="433">
        <f>SUM(G17)</f>
        <v>4655</v>
      </c>
      <c r="K86" s="433"/>
      <c r="L86" s="433">
        <f>SUM(G86-J86)</f>
        <v>-56.27961862308166</v>
      </c>
      <c r="M86" s="434"/>
      <c r="N86" s="253">
        <v>0</v>
      </c>
      <c r="O86" s="254">
        <v>0</v>
      </c>
      <c r="P86" s="269"/>
      <c r="Q86" s="40"/>
      <c r="R86" s="40"/>
      <c r="S86" s="40"/>
      <c r="T86" s="40"/>
    </row>
    <row r="87" spans="1:20" ht="20.25" customHeight="1">
      <c r="A87" s="426" t="s">
        <v>242</v>
      </c>
      <c r="B87" s="441"/>
      <c r="C87" s="441"/>
      <c r="D87" s="441"/>
      <c r="E87" s="441"/>
      <c r="F87" s="441"/>
      <c r="G87" s="441"/>
      <c r="H87" s="441"/>
      <c r="I87" s="441"/>
      <c r="J87" s="441"/>
      <c r="K87" s="441"/>
      <c r="L87" s="441"/>
      <c r="M87" s="441"/>
      <c r="N87" s="442"/>
      <c r="O87" s="442"/>
      <c r="P87" s="443"/>
      <c r="Q87" s="40"/>
      <c r="R87" s="40"/>
      <c r="S87" s="40"/>
      <c r="T87" s="40"/>
    </row>
    <row r="88" spans="1:20" ht="20.25" customHeight="1" thickBot="1">
      <c r="A88" s="444">
        <v>3762.2</v>
      </c>
      <c r="B88" s="432"/>
      <c r="C88" s="432"/>
      <c r="D88" s="431">
        <f>SUM(J17/H17)</f>
        <v>1.1005448241703815</v>
      </c>
      <c r="E88" s="431"/>
      <c r="F88" s="431"/>
      <c r="G88" s="432">
        <f>SUM(A88*D88)</f>
        <v>4140.4697374938087</v>
      </c>
      <c r="H88" s="432"/>
      <c r="I88" s="432"/>
      <c r="J88" s="433">
        <f>SUM(J17)</f>
        <v>4444</v>
      </c>
      <c r="K88" s="430"/>
      <c r="L88" s="433">
        <f>SUM(G88-J88)</f>
        <v>-303.53026250619132</v>
      </c>
      <c r="M88" s="434"/>
      <c r="N88" s="253">
        <v>0</v>
      </c>
      <c r="O88" s="254">
        <v>0</v>
      </c>
      <c r="P88" s="269"/>
      <c r="Q88" s="40"/>
      <c r="R88" s="40"/>
      <c r="S88" s="40"/>
      <c r="T88" s="40"/>
    </row>
    <row r="89" spans="1:20" ht="20.25" customHeight="1">
      <c r="A89" s="426" t="s">
        <v>243</v>
      </c>
      <c r="B89" s="441"/>
      <c r="C89" s="441"/>
      <c r="D89" s="441"/>
      <c r="E89" s="441"/>
      <c r="F89" s="441"/>
      <c r="G89" s="441"/>
      <c r="H89" s="441"/>
      <c r="I89" s="441"/>
      <c r="J89" s="441"/>
      <c r="K89" s="441"/>
      <c r="L89" s="441"/>
      <c r="M89" s="441"/>
      <c r="N89" s="442"/>
      <c r="O89" s="442"/>
      <c r="P89" s="443"/>
      <c r="Q89" s="40"/>
      <c r="R89" s="40"/>
      <c r="S89" s="40"/>
      <c r="T89" s="40"/>
    </row>
    <row r="90" spans="1:20" ht="20.25" customHeight="1" thickBot="1">
      <c r="A90" s="429">
        <v>3566.34</v>
      </c>
      <c r="B90" s="430"/>
      <c r="C90" s="430"/>
      <c r="D90" s="431">
        <f>SUM(M17/K17)</f>
        <v>0.98464586428925216</v>
      </c>
      <c r="E90" s="431"/>
      <c r="F90" s="431"/>
      <c r="G90" s="433">
        <f>SUM(A90*D90)</f>
        <v>3511.5819316493316</v>
      </c>
      <c r="H90" s="430"/>
      <c r="I90" s="430"/>
      <c r="J90" s="433">
        <f>SUM(M17)</f>
        <v>3976</v>
      </c>
      <c r="K90" s="430"/>
      <c r="L90" s="433">
        <f>SUM(G90-J90)</f>
        <v>-464.41806835066836</v>
      </c>
      <c r="M90" s="434"/>
      <c r="N90" s="270">
        <f>SUM(O9)</f>
        <v>3547.5141750000003</v>
      </c>
      <c r="O90" s="254">
        <v>75.411500000000004</v>
      </c>
      <c r="P90" s="271">
        <f>SUM(O90-N90)</f>
        <v>-3472.1026750000001</v>
      </c>
      <c r="Q90" s="40"/>
      <c r="R90" s="40"/>
      <c r="S90" s="40"/>
      <c r="T90" s="40"/>
    </row>
    <row r="91" spans="1:20" ht="20.25" customHeight="1">
      <c r="A91" s="426" t="s">
        <v>292</v>
      </c>
      <c r="B91" s="441"/>
      <c r="C91" s="441"/>
      <c r="D91" s="441"/>
      <c r="E91" s="441"/>
      <c r="F91" s="441"/>
      <c r="G91" s="441"/>
      <c r="H91" s="441"/>
      <c r="I91" s="441"/>
      <c r="J91" s="441"/>
      <c r="K91" s="441"/>
      <c r="L91" s="441"/>
      <c r="M91" s="441"/>
      <c r="N91" s="442"/>
      <c r="O91" s="442"/>
      <c r="P91" s="443"/>
      <c r="Q91" s="40"/>
      <c r="R91" s="40"/>
      <c r="S91" s="40"/>
      <c r="T91" s="40"/>
    </row>
    <row r="92" spans="1:20" ht="20.25" customHeight="1" thickBot="1">
      <c r="A92" s="429"/>
      <c r="B92" s="430"/>
      <c r="C92" s="430"/>
      <c r="D92" s="432">
        <v>0</v>
      </c>
      <c r="E92" s="430"/>
      <c r="F92" s="430"/>
      <c r="G92" s="433">
        <f>SUM(A92*D92)</f>
        <v>0</v>
      </c>
      <c r="H92" s="430"/>
      <c r="I92" s="430"/>
      <c r="J92" s="433">
        <v>0</v>
      </c>
      <c r="K92" s="430"/>
      <c r="L92" s="433">
        <f>SUM(G92-J92)</f>
        <v>0</v>
      </c>
      <c r="M92" s="434"/>
      <c r="N92" s="270">
        <f>SUM(P9)</f>
        <v>4487.6598140000006</v>
      </c>
      <c r="O92" s="254">
        <v>317.42892000000001</v>
      </c>
      <c r="P92" s="271">
        <f>SUM(O92-N92)</f>
        <v>-4170.2308940000003</v>
      </c>
      <c r="Q92" s="40"/>
      <c r="R92" s="40"/>
      <c r="S92" s="40"/>
      <c r="T92" s="40"/>
    </row>
    <row r="93" spans="1:20" ht="20.25" customHeight="1" thickBot="1">
      <c r="A93" s="445" t="s">
        <v>234</v>
      </c>
      <c r="B93" s="446"/>
      <c r="C93" s="446"/>
      <c r="D93" s="447">
        <f>SUM((G17+J17+M17)/(E17+H17+K17))</f>
        <v>1.0793297011721974</v>
      </c>
      <c r="E93" s="447"/>
      <c r="F93" s="447"/>
      <c r="G93" s="448">
        <f>SUM(G86+G88+G90)</f>
        <v>12250.77205052006</v>
      </c>
      <c r="H93" s="449"/>
      <c r="I93" s="449"/>
      <c r="J93" s="448">
        <f>SUM(J86+J88+J90)</f>
        <v>13075</v>
      </c>
      <c r="K93" s="449"/>
      <c r="L93" s="450">
        <f>SUM(G93-J93)</f>
        <v>-824.22794947994043</v>
      </c>
      <c r="M93" s="451"/>
      <c r="N93" s="272">
        <f>SUM(N86+N88+N90+N92)</f>
        <v>8035.1739890000008</v>
      </c>
      <c r="O93" s="242">
        <f>SUM(O86+O88+O90+O92)</f>
        <v>392.84041999999999</v>
      </c>
      <c r="P93" s="271">
        <f>SUM(O93-N93)</f>
        <v>-7642.3335690000004</v>
      </c>
      <c r="Q93" s="40"/>
      <c r="R93" s="40"/>
      <c r="S93" s="40"/>
      <c r="T93" s="40"/>
    </row>
    <row r="94" spans="1:20" ht="20.25" customHeight="1" thickBot="1">
      <c r="A94" s="438" t="s">
        <v>226</v>
      </c>
      <c r="B94" s="351"/>
      <c r="C94" s="351"/>
      <c r="D94" s="351"/>
      <c r="E94" s="351"/>
      <c r="F94" s="351"/>
      <c r="G94" s="351"/>
      <c r="H94" s="351"/>
      <c r="I94" s="351"/>
      <c r="J94" s="351"/>
      <c r="K94" s="351"/>
      <c r="L94" s="351"/>
      <c r="M94" s="351"/>
      <c r="N94" s="439"/>
      <c r="O94" s="439"/>
      <c r="P94" s="440"/>
      <c r="Q94" s="40"/>
      <c r="R94" s="40"/>
      <c r="S94" s="40"/>
      <c r="T94" s="40"/>
    </row>
    <row r="95" spans="1:20" ht="20.25" customHeight="1">
      <c r="A95" s="426" t="s">
        <v>290</v>
      </c>
      <c r="B95" s="441"/>
      <c r="C95" s="441"/>
      <c r="D95" s="441"/>
      <c r="E95" s="441"/>
      <c r="F95" s="441"/>
      <c r="G95" s="441"/>
      <c r="H95" s="441"/>
      <c r="I95" s="441"/>
      <c r="J95" s="441"/>
      <c r="K95" s="441"/>
      <c r="L95" s="441"/>
      <c r="M95" s="441"/>
      <c r="N95" s="442"/>
      <c r="O95" s="442"/>
      <c r="P95" s="443"/>
      <c r="Q95" s="40"/>
      <c r="R95" s="40"/>
      <c r="S95" s="40"/>
      <c r="T95" s="40"/>
    </row>
    <row r="96" spans="1:20" ht="20.25" customHeight="1" thickBot="1">
      <c r="A96" s="429">
        <v>3445.97</v>
      </c>
      <c r="B96" s="430"/>
      <c r="C96" s="430"/>
      <c r="D96" s="431">
        <f>SUM(G19/E19)</f>
        <v>1.3665745856353591</v>
      </c>
      <c r="E96" s="431"/>
      <c r="F96" s="431"/>
      <c r="G96" s="433">
        <f>SUM(A96*D96)</f>
        <v>4709.1750248618782</v>
      </c>
      <c r="H96" s="430"/>
      <c r="I96" s="430"/>
      <c r="J96" s="433">
        <f>SUM(G19)</f>
        <v>4947</v>
      </c>
      <c r="K96" s="433"/>
      <c r="L96" s="433">
        <f>SUM(G96-J96)</f>
        <v>-237.82497513812177</v>
      </c>
      <c r="M96" s="434"/>
      <c r="N96" s="253">
        <v>0</v>
      </c>
      <c r="O96" s="254">
        <v>0</v>
      </c>
      <c r="P96" s="269"/>
      <c r="Q96" s="40"/>
      <c r="R96" s="40"/>
      <c r="S96" s="40"/>
      <c r="T96" s="40"/>
    </row>
    <row r="97" spans="1:20" ht="20.25" customHeight="1">
      <c r="A97" s="426" t="s">
        <v>242</v>
      </c>
      <c r="B97" s="441"/>
      <c r="C97" s="441"/>
      <c r="D97" s="441"/>
      <c r="E97" s="441"/>
      <c r="F97" s="441"/>
      <c r="G97" s="441"/>
      <c r="H97" s="441"/>
      <c r="I97" s="441"/>
      <c r="J97" s="441"/>
      <c r="K97" s="441"/>
      <c r="L97" s="441"/>
      <c r="M97" s="441"/>
      <c r="N97" s="442"/>
      <c r="O97" s="442"/>
      <c r="P97" s="443"/>
      <c r="Q97" s="40"/>
      <c r="R97" s="40"/>
      <c r="S97" s="40"/>
      <c r="T97" s="40"/>
    </row>
    <row r="98" spans="1:20" ht="20.25" customHeight="1" thickBot="1">
      <c r="A98" s="429">
        <v>3186.57</v>
      </c>
      <c r="B98" s="430"/>
      <c r="C98" s="430"/>
      <c r="D98" s="431">
        <f>SUM(J19/H19)</f>
        <v>0.98566298342541436</v>
      </c>
      <c r="E98" s="431"/>
      <c r="F98" s="431"/>
      <c r="G98" s="433">
        <f>SUM(A98*D98)</f>
        <v>3140.8840930939227</v>
      </c>
      <c r="H98" s="430"/>
      <c r="I98" s="430"/>
      <c r="J98" s="433">
        <f>SUM(J19)</f>
        <v>3568.1</v>
      </c>
      <c r="K98" s="433"/>
      <c r="L98" s="433">
        <f>SUM(G98-J98)</f>
        <v>-427.21590690607718</v>
      </c>
      <c r="M98" s="434"/>
      <c r="N98" s="253">
        <v>0</v>
      </c>
      <c r="O98" s="254">
        <v>0</v>
      </c>
      <c r="P98" s="269"/>
      <c r="Q98" s="40"/>
      <c r="R98" s="40"/>
      <c r="S98" s="40"/>
      <c r="T98" s="40"/>
    </row>
    <row r="99" spans="1:20" ht="20.25" customHeight="1">
      <c r="A99" s="426" t="s">
        <v>243</v>
      </c>
      <c r="B99" s="441"/>
      <c r="C99" s="441"/>
      <c r="D99" s="441"/>
      <c r="E99" s="441"/>
      <c r="F99" s="441"/>
      <c r="G99" s="441"/>
      <c r="H99" s="441"/>
      <c r="I99" s="441"/>
      <c r="J99" s="441"/>
      <c r="K99" s="441"/>
      <c r="L99" s="441"/>
      <c r="M99" s="441"/>
      <c r="N99" s="442"/>
      <c r="O99" s="442"/>
      <c r="P99" s="443"/>
      <c r="Q99" s="40"/>
      <c r="R99" s="40"/>
      <c r="S99" s="40"/>
      <c r="T99" s="40"/>
    </row>
    <row r="100" spans="1:20" ht="20.25" customHeight="1" thickBot="1">
      <c r="A100" s="444">
        <v>3048.9</v>
      </c>
      <c r="B100" s="432"/>
      <c r="C100" s="432"/>
      <c r="D100" s="452">
        <f>SUM(M19/K19)</f>
        <v>2.4861878453038676E-4</v>
      </c>
      <c r="E100" s="452"/>
      <c r="F100" s="452"/>
      <c r="G100" s="432">
        <f>SUM(A100*D100)</f>
        <v>0.75801381215469621</v>
      </c>
      <c r="H100" s="432"/>
      <c r="I100" s="432"/>
      <c r="J100" s="433">
        <f>SUM(M19)</f>
        <v>0.9</v>
      </c>
      <c r="K100" s="433"/>
      <c r="L100" s="432">
        <f>SUM(G100-J100)</f>
        <v>-0.14198618784530381</v>
      </c>
      <c r="M100" s="453"/>
      <c r="N100" s="270">
        <f>SUM(O10)</f>
        <v>3609.7458299999998</v>
      </c>
      <c r="O100" s="254">
        <v>102.38061</v>
      </c>
      <c r="P100" s="271">
        <f>SUM(O100-N100)</f>
        <v>-3507.3652199999997</v>
      </c>
      <c r="Q100" s="40"/>
      <c r="R100" s="40"/>
      <c r="S100" s="40"/>
      <c r="T100" s="40"/>
    </row>
    <row r="101" spans="1:20" ht="20.25" customHeight="1">
      <c r="A101" s="426" t="s">
        <v>292</v>
      </c>
      <c r="B101" s="441"/>
      <c r="C101" s="441"/>
      <c r="D101" s="441"/>
      <c r="E101" s="441"/>
      <c r="F101" s="441"/>
      <c r="G101" s="441"/>
      <c r="H101" s="441"/>
      <c r="I101" s="441"/>
      <c r="J101" s="441"/>
      <c r="K101" s="441"/>
      <c r="L101" s="441"/>
      <c r="M101" s="441"/>
      <c r="N101" s="442"/>
      <c r="O101" s="442"/>
      <c r="P101" s="443"/>
      <c r="Q101" s="40"/>
      <c r="R101" s="40"/>
      <c r="S101" s="40"/>
      <c r="T101" s="40"/>
    </row>
    <row r="102" spans="1:20" ht="20.25" customHeight="1" thickBot="1">
      <c r="A102" s="429">
        <v>0</v>
      </c>
      <c r="B102" s="430"/>
      <c r="C102" s="430"/>
      <c r="D102" s="432">
        <v>0</v>
      </c>
      <c r="E102" s="432"/>
      <c r="F102" s="432"/>
      <c r="G102" s="433">
        <f>SUM(A102*D102)</f>
        <v>0</v>
      </c>
      <c r="H102" s="430"/>
      <c r="I102" s="430"/>
      <c r="J102" s="433">
        <v>0</v>
      </c>
      <c r="K102" s="433"/>
      <c r="L102" s="433">
        <f>SUM(G102-J102)</f>
        <v>0</v>
      </c>
      <c r="M102" s="434"/>
      <c r="N102" s="270">
        <f>SUM(P10)</f>
        <v>4245.9729600000001</v>
      </c>
      <c r="O102" s="254">
        <v>323.33834999999999</v>
      </c>
      <c r="P102" s="271">
        <f>SUM(O102-N102)</f>
        <v>-3922.6346100000001</v>
      </c>
      <c r="Q102" s="40"/>
      <c r="R102" s="40"/>
      <c r="S102" s="40"/>
      <c r="T102" s="40"/>
    </row>
    <row r="103" spans="1:20" ht="20.25" customHeight="1" thickBot="1">
      <c r="A103" s="467" t="s">
        <v>236</v>
      </c>
      <c r="B103" s="468"/>
      <c r="C103" s="468"/>
      <c r="D103" s="469">
        <f>SUM((G19+J19+M19)/(E19+H19+K19))</f>
        <v>0.78416206261510124</v>
      </c>
      <c r="E103" s="469"/>
      <c r="F103" s="469"/>
      <c r="G103" s="470">
        <f>SUM(G96+G98+G100)</f>
        <v>7850.8171317679562</v>
      </c>
      <c r="H103" s="471"/>
      <c r="I103" s="471"/>
      <c r="J103" s="470">
        <f>SUM(J96+J98+J100)</f>
        <v>8516</v>
      </c>
      <c r="K103" s="471"/>
      <c r="L103" s="472">
        <f>SUM(G103-J103)</f>
        <v>-665.1828682320438</v>
      </c>
      <c r="M103" s="473"/>
      <c r="N103" s="272">
        <f>SUM(N96+N98+N100+N102)</f>
        <v>7855.7187899999999</v>
      </c>
      <c r="O103" s="242">
        <f>SUM(O96+O98+O100+O102)</f>
        <v>425.71895999999998</v>
      </c>
      <c r="P103" s="271">
        <f>SUM(O103-N103)</f>
        <v>-7429.9998299999997</v>
      </c>
      <c r="Q103" s="40"/>
      <c r="R103" s="40"/>
      <c r="S103" s="40"/>
      <c r="T103" s="40"/>
    </row>
    <row r="104" spans="1:20" ht="20.25" customHeight="1" thickBot="1">
      <c r="A104" s="474" t="s">
        <v>244</v>
      </c>
      <c r="B104" s="475"/>
      <c r="C104" s="475"/>
      <c r="D104" s="475"/>
      <c r="E104" s="475"/>
      <c r="F104" s="475"/>
      <c r="G104" s="476">
        <f>SUM(G93+G103)</f>
        <v>20101.589182288015</v>
      </c>
      <c r="H104" s="363"/>
      <c r="I104" s="363"/>
      <c r="J104" s="476">
        <f>SUM(J93+J103)</f>
        <v>21591</v>
      </c>
      <c r="K104" s="363"/>
      <c r="L104" s="477">
        <f>SUM(G104-J104)</f>
        <v>-1489.4108177119851</v>
      </c>
      <c r="M104" s="478"/>
      <c r="N104" s="272">
        <f>SUM(N93+N103)</f>
        <v>15890.892779000002</v>
      </c>
      <c r="O104" s="242">
        <f>SUM(O93+O103)</f>
        <v>818.55937999999992</v>
      </c>
      <c r="P104" s="271">
        <f>SUM(O104-N104)</f>
        <v>-15072.333399000001</v>
      </c>
      <c r="Q104" s="40"/>
      <c r="R104" s="40"/>
      <c r="S104" s="40"/>
      <c r="T104" s="40"/>
    </row>
    <row r="105" spans="1:20" ht="20.25" customHeight="1" thickBot="1">
      <c r="A105" s="454"/>
      <c r="B105" s="455"/>
      <c r="C105" s="455"/>
      <c r="D105" s="455"/>
      <c r="E105" s="455"/>
      <c r="F105" s="455"/>
      <c r="G105" s="455"/>
      <c r="H105" s="455"/>
      <c r="I105" s="455"/>
      <c r="J105" s="455"/>
      <c r="K105" s="455"/>
      <c r="L105" s="455"/>
      <c r="M105" s="455"/>
      <c r="N105" s="455"/>
      <c r="O105" s="455"/>
      <c r="P105" s="455"/>
      <c r="Q105" s="40"/>
      <c r="R105" s="40"/>
      <c r="S105" s="40"/>
      <c r="T105" s="40"/>
    </row>
    <row r="106" spans="1:20" ht="19.5" customHeight="1" thickBot="1">
      <c r="A106" s="456" t="s">
        <v>341</v>
      </c>
      <c r="B106" s="457"/>
      <c r="C106" s="457"/>
      <c r="D106" s="457"/>
      <c r="E106" s="457"/>
      <c r="F106" s="457"/>
      <c r="G106" s="457"/>
      <c r="H106" s="457"/>
      <c r="I106" s="457"/>
      <c r="J106" s="457"/>
      <c r="K106" s="457"/>
      <c r="L106" s="457"/>
      <c r="M106" s="457"/>
      <c r="N106" s="419"/>
      <c r="O106" s="419"/>
      <c r="P106" s="420"/>
      <c r="Q106" s="40"/>
      <c r="R106" s="40"/>
      <c r="S106" s="40"/>
      <c r="T106" s="40"/>
    </row>
    <row r="107" spans="1:20" ht="21" customHeight="1" thickBot="1">
      <c r="A107" s="458" t="s">
        <v>228</v>
      </c>
      <c r="B107" s="459"/>
      <c r="C107" s="459"/>
      <c r="D107" s="459"/>
      <c r="E107" s="330"/>
      <c r="F107" s="460" t="s">
        <v>245</v>
      </c>
      <c r="G107" s="461"/>
      <c r="H107" s="461"/>
      <c r="I107" s="461"/>
      <c r="J107" s="462"/>
      <c r="K107" s="462"/>
      <c r="L107" s="464" t="s">
        <v>246</v>
      </c>
      <c r="M107" s="465"/>
      <c r="N107" s="465"/>
      <c r="O107" s="465"/>
      <c r="P107" s="465"/>
      <c r="Q107" s="40"/>
      <c r="R107" s="40"/>
      <c r="S107" s="40"/>
      <c r="T107" s="40"/>
    </row>
    <row r="108" spans="1:20" ht="21" customHeight="1" thickBot="1">
      <c r="A108" s="458"/>
      <c r="B108" s="459"/>
      <c r="C108" s="459"/>
      <c r="D108" s="459"/>
      <c r="E108" s="330"/>
      <c r="F108" s="421"/>
      <c r="G108" s="422"/>
      <c r="H108" s="422"/>
      <c r="I108" s="422"/>
      <c r="J108" s="463"/>
      <c r="K108" s="463"/>
      <c r="L108" s="173">
        <v>2014</v>
      </c>
      <c r="M108" s="173">
        <v>2015</v>
      </c>
      <c r="N108" s="105">
        <v>2016</v>
      </c>
      <c r="O108" s="105">
        <v>2017</v>
      </c>
      <c r="P108" s="173" t="s">
        <v>221</v>
      </c>
      <c r="Q108" s="40"/>
      <c r="R108" s="40"/>
      <c r="S108" s="40"/>
      <c r="T108" s="40"/>
    </row>
    <row r="109" spans="1:20" ht="21" customHeight="1" thickBot="1">
      <c r="A109" s="332" t="s">
        <v>342</v>
      </c>
      <c r="B109" s="466"/>
      <c r="C109" s="466"/>
      <c r="D109" s="466"/>
      <c r="E109" s="466"/>
      <c r="F109" s="466"/>
      <c r="G109" s="466"/>
      <c r="H109" s="466"/>
      <c r="I109" s="466"/>
      <c r="J109" s="466"/>
      <c r="K109" s="466"/>
      <c r="L109" s="466"/>
      <c r="M109" s="466"/>
      <c r="N109" s="419"/>
      <c r="O109" s="419"/>
      <c r="P109" s="420"/>
      <c r="Q109" s="40"/>
      <c r="R109" s="40"/>
      <c r="S109" s="40"/>
      <c r="T109" s="40"/>
    </row>
    <row r="110" spans="1:20" ht="26.25" customHeight="1">
      <c r="A110" s="501" t="s">
        <v>230</v>
      </c>
      <c r="B110" s="501"/>
      <c r="C110" s="501"/>
      <c r="D110" s="501"/>
      <c r="E110" s="501"/>
      <c r="F110" s="489" t="s">
        <v>247</v>
      </c>
      <c r="G110" s="490"/>
      <c r="H110" s="490"/>
      <c r="I110" s="490"/>
      <c r="J110" s="491"/>
      <c r="K110" s="492"/>
      <c r="L110" s="106">
        <v>305.83100000000002</v>
      </c>
      <c r="M110" s="106"/>
      <c r="N110" s="107"/>
      <c r="O110" s="107"/>
      <c r="P110" s="181">
        <f>SUM(L110:O110)</f>
        <v>305.83100000000002</v>
      </c>
      <c r="Q110" s="40"/>
      <c r="R110" s="40"/>
      <c r="S110" s="40"/>
      <c r="T110" s="40"/>
    </row>
    <row r="111" spans="1:20" ht="27" customHeight="1">
      <c r="A111" s="502"/>
      <c r="B111" s="502"/>
      <c r="C111" s="502"/>
      <c r="D111" s="502"/>
      <c r="E111" s="502"/>
      <c r="F111" s="493" t="s">
        <v>248</v>
      </c>
      <c r="G111" s="494"/>
      <c r="H111" s="494"/>
      <c r="I111" s="494"/>
      <c r="J111" s="495"/>
      <c r="K111" s="496"/>
      <c r="L111" s="108">
        <v>359.09899999999999</v>
      </c>
      <c r="M111" s="108"/>
      <c r="N111" s="109"/>
      <c r="O111" s="109"/>
      <c r="P111" s="182">
        <f t="shared" ref="P111:P121" si="3">SUM(L111:O111)</f>
        <v>359.09899999999999</v>
      </c>
      <c r="Q111" s="40"/>
      <c r="R111" s="40"/>
      <c r="S111" s="40"/>
      <c r="T111" s="40"/>
    </row>
    <row r="112" spans="1:20" ht="30" customHeight="1" thickBot="1">
      <c r="A112" s="503"/>
      <c r="B112" s="503"/>
      <c r="C112" s="503"/>
      <c r="D112" s="503"/>
      <c r="E112" s="503"/>
      <c r="F112" s="497" t="s">
        <v>249</v>
      </c>
      <c r="G112" s="498"/>
      <c r="H112" s="498"/>
      <c r="I112" s="498"/>
      <c r="J112" s="499"/>
      <c r="K112" s="500"/>
      <c r="L112" s="110">
        <v>80.63</v>
      </c>
      <c r="M112" s="110"/>
      <c r="N112" s="111"/>
      <c r="O112" s="111"/>
      <c r="P112" s="183">
        <f t="shared" si="3"/>
        <v>80.63</v>
      </c>
      <c r="Q112" s="40"/>
      <c r="R112" s="40"/>
      <c r="S112" s="40"/>
      <c r="T112" s="40"/>
    </row>
    <row r="113" spans="1:26" ht="25.5" hidden="1" customHeight="1">
      <c r="A113" s="504" t="s">
        <v>231</v>
      </c>
      <c r="B113" s="504"/>
      <c r="C113" s="504"/>
      <c r="D113" s="504"/>
      <c r="E113" s="504"/>
      <c r="F113" s="504"/>
      <c r="G113" s="504"/>
      <c r="H113" s="504"/>
      <c r="I113" s="504"/>
      <c r="J113" s="112"/>
      <c r="K113" s="112"/>
      <c r="L113" s="113"/>
      <c r="M113" s="113"/>
      <c r="N113" s="114"/>
      <c r="O113" s="114"/>
      <c r="P113" s="184">
        <f t="shared" si="3"/>
        <v>0</v>
      </c>
      <c r="Q113" s="40"/>
      <c r="R113" s="40"/>
      <c r="S113" s="40"/>
      <c r="T113" s="40"/>
    </row>
    <row r="114" spans="1:26" ht="17.25" hidden="1" customHeight="1">
      <c r="A114" s="479" t="s">
        <v>232</v>
      </c>
      <c r="B114" s="479"/>
      <c r="C114" s="479"/>
      <c r="D114" s="479"/>
      <c r="E114" s="479"/>
      <c r="F114" s="479"/>
      <c r="G114" s="479"/>
      <c r="H114" s="479"/>
      <c r="I114" s="479"/>
      <c r="J114" s="115"/>
      <c r="K114" s="115"/>
      <c r="L114" s="116"/>
      <c r="M114" s="116"/>
      <c r="N114" s="117"/>
      <c r="O114" s="117"/>
      <c r="P114" s="185">
        <f t="shared" si="3"/>
        <v>0</v>
      </c>
      <c r="Q114" s="40"/>
      <c r="R114" s="40"/>
      <c r="S114" s="40"/>
      <c r="T114" s="40"/>
    </row>
    <row r="115" spans="1:26" ht="39.75" customHeight="1">
      <c r="A115" s="480" t="s">
        <v>233</v>
      </c>
      <c r="B115" s="481"/>
      <c r="C115" s="481"/>
      <c r="D115" s="481"/>
      <c r="E115" s="482"/>
      <c r="F115" s="489" t="s">
        <v>250</v>
      </c>
      <c r="G115" s="490"/>
      <c r="H115" s="490"/>
      <c r="I115" s="490"/>
      <c r="J115" s="491"/>
      <c r="K115" s="492"/>
      <c r="L115" s="106"/>
      <c r="M115" s="106">
        <v>177.43899999999999</v>
      </c>
      <c r="N115" s="107"/>
      <c r="O115" s="107"/>
      <c r="P115" s="181">
        <f t="shared" si="3"/>
        <v>177.43899999999999</v>
      </c>
      <c r="Q115" s="40"/>
      <c r="R115" s="40"/>
      <c r="S115" s="40"/>
      <c r="T115" s="40"/>
    </row>
    <row r="116" spans="1:26" ht="27" customHeight="1">
      <c r="A116" s="483"/>
      <c r="B116" s="484"/>
      <c r="C116" s="484"/>
      <c r="D116" s="484"/>
      <c r="E116" s="485"/>
      <c r="F116" s="493" t="s">
        <v>251</v>
      </c>
      <c r="G116" s="494"/>
      <c r="H116" s="494"/>
      <c r="I116" s="494"/>
      <c r="J116" s="495"/>
      <c r="K116" s="496"/>
      <c r="L116" s="108"/>
      <c r="M116" s="108">
        <v>142.65</v>
      </c>
      <c r="N116" s="109"/>
      <c r="O116" s="109"/>
      <c r="P116" s="182">
        <f t="shared" si="3"/>
        <v>142.65</v>
      </c>
      <c r="Q116" s="40"/>
      <c r="R116" s="40"/>
      <c r="S116" s="40"/>
      <c r="T116" s="40"/>
    </row>
    <row r="117" spans="1:26" ht="27" customHeight="1">
      <c r="A117" s="483"/>
      <c r="B117" s="484"/>
      <c r="C117" s="484"/>
      <c r="D117" s="484"/>
      <c r="E117" s="485"/>
      <c r="F117" s="493" t="s">
        <v>252</v>
      </c>
      <c r="G117" s="494"/>
      <c r="H117" s="494"/>
      <c r="I117" s="494"/>
      <c r="J117" s="495"/>
      <c r="K117" s="496"/>
      <c r="L117" s="108"/>
      <c r="M117" s="108">
        <v>4.0679999999999996</v>
      </c>
      <c r="N117" s="109"/>
      <c r="O117" s="109"/>
      <c r="P117" s="182">
        <f t="shared" si="3"/>
        <v>4.0679999999999996</v>
      </c>
      <c r="Q117" s="40"/>
      <c r="R117" s="40"/>
      <c r="S117" s="40"/>
      <c r="T117" s="40"/>
    </row>
    <row r="118" spans="1:26" ht="27" customHeight="1" thickBot="1">
      <c r="A118" s="486"/>
      <c r="B118" s="487"/>
      <c r="C118" s="487"/>
      <c r="D118" s="487"/>
      <c r="E118" s="488"/>
      <c r="F118" s="497" t="s">
        <v>253</v>
      </c>
      <c r="G118" s="498"/>
      <c r="H118" s="498"/>
      <c r="I118" s="498"/>
      <c r="J118" s="499"/>
      <c r="K118" s="500"/>
      <c r="L118" s="110"/>
      <c r="M118" s="110">
        <v>28.940799999999999</v>
      </c>
      <c r="N118" s="111"/>
      <c r="O118" s="111"/>
      <c r="P118" s="183">
        <f t="shared" si="3"/>
        <v>28.940799999999999</v>
      </c>
      <c r="Q118" s="40"/>
      <c r="R118" s="40"/>
      <c r="S118" s="40"/>
      <c r="T118" s="40"/>
    </row>
    <row r="119" spans="1:26" ht="27" customHeight="1" thickBot="1">
      <c r="A119" s="511" t="s">
        <v>231</v>
      </c>
      <c r="B119" s="512"/>
      <c r="C119" s="512"/>
      <c r="D119" s="512"/>
      <c r="E119" s="512"/>
      <c r="F119" s="511"/>
      <c r="G119" s="512"/>
      <c r="H119" s="512"/>
      <c r="I119" s="512"/>
      <c r="J119" s="512"/>
      <c r="K119" s="512"/>
      <c r="L119" s="173"/>
      <c r="M119" s="173"/>
      <c r="N119" s="105"/>
      <c r="O119" s="105"/>
      <c r="P119" s="103"/>
      <c r="Q119" s="40"/>
      <c r="R119" s="40"/>
      <c r="S119" s="40"/>
      <c r="T119" s="40"/>
    </row>
    <row r="120" spans="1:26" ht="27" customHeight="1" thickBot="1">
      <c r="A120" s="511" t="s">
        <v>232</v>
      </c>
      <c r="B120" s="512"/>
      <c r="C120" s="512"/>
      <c r="D120" s="512"/>
      <c r="E120" s="512"/>
      <c r="F120" s="511"/>
      <c r="G120" s="512"/>
      <c r="H120" s="512"/>
      <c r="I120" s="512"/>
      <c r="J120" s="512"/>
      <c r="K120" s="512"/>
      <c r="L120" s="173"/>
      <c r="M120" s="173"/>
      <c r="N120" s="105"/>
      <c r="O120" s="105"/>
      <c r="P120" s="103"/>
      <c r="Q120" s="40"/>
      <c r="R120" s="40"/>
      <c r="S120" s="40"/>
      <c r="T120" s="40"/>
    </row>
    <row r="121" spans="1:26" ht="21" customHeight="1" thickBot="1">
      <c r="A121" s="513" t="s">
        <v>343</v>
      </c>
      <c r="B121" s="514"/>
      <c r="C121" s="514"/>
      <c r="D121" s="514"/>
      <c r="E121" s="514"/>
      <c r="F121" s="514"/>
      <c r="G121" s="514"/>
      <c r="H121" s="514"/>
      <c r="I121" s="514"/>
      <c r="J121" s="515"/>
      <c r="K121" s="516"/>
      <c r="L121" s="118">
        <f>SUM(L110:L118)</f>
        <v>745.56000000000006</v>
      </c>
      <c r="M121" s="118">
        <f>SUM(M110:M118)</f>
        <v>353.09780000000001</v>
      </c>
      <c r="N121" s="118">
        <f>SUM(N110:N118)</f>
        <v>0</v>
      </c>
      <c r="O121" s="118">
        <f>SUM(O110:O118)</f>
        <v>0</v>
      </c>
      <c r="P121" s="184">
        <f t="shared" si="3"/>
        <v>1098.6578</v>
      </c>
      <c r="Q121" s="133" t="s">
        <v>368</v>
      </c>
      <c r="R121" s="131" t="s">
        <v>366</v>
      </c>
      <c r="S121" s="131"/>
      <c r="T121" s="131"/>
      <c r="U121" s="132"/>
      <c r="V121" s="132"/>
      <c r="W121" s="132"/>
      <c r="X121" s="132"/>
      <c r="Y121" s="132"/>
      <c r="Z121" s="132"/>
    </row>
    <row r="122" spans="1:26" ht="21" customHeight="1" thickBot="1">
      <c r="A122" s="332" t="s">
        <v>344</v>
      </c>
      <c r="B122" s="466"/>
      <c r="C122" s="466"/>
      <c r="D122" s="466"/>
      <c r="E122" s="466"/>
      <c r="F122" s="466"/>
      <c r="G122" s="466"/>
      <c r="H122" s="466"/>
      <c r="I122" s="466"/>
      <c r="J122" s="466"/>
      <c r="K122" s="466"/>
      <c r="L122" s="466"/>
      <c r="M122" s="466"/>
      <c r="N122" s="419"/>
      <c r="O122" s="419"/>
      <c r="P122" s="420"/>
      <c r="Q122" s="40"/>
      <c r="R122" s="40"/>
      <c r="S122" s="40"/>
      <c r="T122" s="40"/>
    </row>
    <row r="123" spans="1:26" ht="27" customHeight="1">
      <c r="A123" s="505" t="s">
        <v>262</v>
      </c>
      <c r="B123" s="506"/>
      <c r="C123" s="506"/>
      <c r="D123" s="506"/>
      <c r="E123" s="506"/>
      <c r="F123" s="505"/>
      <c r="G123" s="507"/>
      <c r="H123" s="507"/>
      <c r="I123" s="507"/>
      <c r="J123" s="507"/>
      <c r="K123" s="507"/>
      <c r="L123" s="119"/>
      <c r="M123" s="119"/>
      <c r="N123" s="106"/>
      <c r="O123" s="186"/>
      <c r="P123" s="186"/>
      <c r="Q123" s="40"/>
      <c r="R123" s="40"/>
      <c r="S123" s="40"/>
      <c r="T123" s="40"/>
    </row>
    <row r="124" spans="1:26" ht="27" customHeight="1">
      <c r="A124" s="508" t="s">
        <v>263</v>
      </c>
      <c r="B124" s="509"/>
      <c r="C124" s="509"/>
      <c r="D124" s="509"/>
      <c r="E124" s="509"/>
      <c r="F124" s="510"/>
      <c r="G124" s="510"/>
      <c r="H124" s="510"/>
      <c r="I124" s="510"/>
      <c r="J124" s="510"/>
      <c r="K124" s="510"/>
      <c r="L124" s="174"/>
      <c r="M124" s="174"/>
      <c r="N124" s="189"/>
      <c r="O124" s="187"/>
      <c r="P124" s="187"/>
      <c r="Q124" s="40"/>
      <c r="R124" s="40"/>
      <c r="S124" s="40"/>
      <c r="T124" s="40"/>
    </row>
    <row r="125" spans="1:26" ht="27" customHeight="1">
      <c r="A125" s="508" t="s">
        <v>264</v>
      </c>
      <c r="B125" s="509"/>
      <c r="C125" s="509"/>
      <c r="D125" s="509"/>
      <c r="E125" s="509"/>
      <c r="F125" s="510"/>
      <c r="G125" s="510"/>
      <c r="H125" s="510"/>
      <c r="I125" s="510"/>
      <c r="J125" s="510"/>
      <c r="K125" s="510"/>
      <c r="L125" s="174"/>
      <c r="M125" s="174"/>
      <c r="N125" s="189"/>
      <c r="O125" s="187"/>
      <c r="P125" s="187"/>
      <c r="Q125" s="40"/>
      <c r="R125" s="40"/>
      <c r="S125" s="40"/>
      <c r="T125" s="40"/>
    </row>
    <row r="126" spans="1:26" ht="27" customHeight="1">
      <c r="A126" s="508" t="s">
        <v>265</v>
      </c>
      <c r="B126" s="509"/>
      <c r="C126" s="509"/>
      <c r="D126" s="509"/>
      <c r="E126" s="509"/>
      <c r="F126" s="510"/>
      <c r="G126" s="510"/>
      <c r="H126" s="510"/>
      <c r="I126" s="510"/>
      <c r="J126" s="510"/>
      <c r="K126" s="510"/>
      <c r="L126" s="174"/>
      <c r="M126" s="174"/>
      <c r="N126" s="189"/>
      <c r="O126" s="187"/>
      <c r="P126" s="187"/>
      <c r="Q126" s="40"/>
      <c r="R126" s="40"/>
      <c r="S126" s="40"/>
      <c r="T126" s="40"/>
    </row>
    <row r="127" spans="1:26" ht="27" customHeight="1">
      <c r="A127" s="508" t="s">
        <v>266</v>
      </c>
      <c r="B127" s="509"/>
      <c r="C127" s="509"/>
      <c r="D127" s="509"/>
      <c r="E127" s="509"/>
      <c r="F127" s="510"/>
      <c r="G127" s="510"/>
      <c r="H127" s="510"/>
      <c r="I127" s="510"/>
      <c r="J127" s="510"/>
      <c r="K127" s="510"/>
      <c r="L127" s="174"/>
      <c r="M127" s="174"/>
      <c r="N127" s="189"/>
      <c r="O127" s="187"/>
      <c r="P127" s="187"/>
      <c r="Q127" s="40"/>
      <c r="R127" s="40"/>
      <c r="S127" s="40"/>
      <c r="T127" s="40"/>
    </row>
    <row r="128" spans="1:26" ht="27" customHeight="1">
      <c r="A128" s="508" t="s">
        <v>320</v>
      </c>
      <c r="B128" s="509"/>
      <c r="C128" s="509"/>
      <c r="D128" s="509"/>
      <c r="E128" s="509"/>
      <c r="F128" s="510"/>
      <c r="G128" s="510"/>
      <c r="H128" s="510"/>
      <c r="I128" s="510"/>
      <c r="J128" s="510"/>
      <c r="K128" s="510"/>
      <c r="L128" s="174"/>
      <c r="M128" s="174"/>
      <c r="N128" s="189"/>
      <c r="O128" s="187"/>
      <c r="P128" s="187"/>
      <c r="Q128" s="40"/>
      <c r="R128" s="40"/>
      <c r="S128" s="40"/>
      <c r="T128" s="40"/>
    </row>
    <row r="129" spans="1:20" ht="27" customHeight="1">
      <c r="A129" s="508" t="s">
        <v>321</v>
      </c>
      <c r="B129" s="509"/>
      <c r="C129" s="509"/>
      <c r="D129" s="509"/>
      <c r="E129" s="509"/>
      <c r="F129" s="510"/>
      <c r="G129" s="510"/>
      <c r="H129" s="510"/>
      <c r="I129" s="510"/>
      <c r="J129" s="510"/>
      <c r="K129" s="510"/>
      <c r="L129" s="174"/>
      <c r="M129" s="174"/>
      <c r="N129" s="189"/>
      <c r="O129" s="187"/>
      <c r="P129" s="187"/>
      <c r="Q129" s="40"/>
      <c r="R129" s="40"/>
      <c r="S129" s="40"/>
      <c r="T129" s="40"/>
    </row>
    <row r="130" spans="1:20" ht="27" customHeight="1">
      <c r="A130" s="508" t="s">
        <v>322</v>
      </c>
      <c r="B130" s="509"/>
      <c r="C130" s="509"/>
      <c r="D130" s="509"/>
      <c r="E130" s="509"/>
      <c r="F130" s="510"/>
      <c r="G130" s="510"/>
      <c r="H130" s="510"/>
      <c r="I130" s="510"/>
      <c r="J130" s="510"/>
      <c r="K130" s="510"/>
      <c r="L130" s="174"/>
      <c r="M130" s="174"/>
      <c r="N130" s="189"/>
      <c r="O130" s="187"/>
      <c r="P130" s="187"/>
      <c r="Q130" s="40"/>
      <c r="R130" s="40"/>
      <c r="S130" s="40"/>
      <c r="T130" s="40"/>
    </row>
    <row r="131" spans="1:20" ht="27" customHeight="1">
      <c r="A131" s="508" t="s">
        <v>323</v>
      </c>
      <c r="B131" s="509"/>
      <c r="C131" s="509"/>
      <c r="D131" s="509"/>
      <c r="E131" s="509"/>
      <c r="F131" s="510"/>
      <c r="G131" s="510"/>
      <c r="H131" s="510"/>
      <c r="I131" s="510"/>
      <c r="J131" s="510"/>
      <c r="K131" s="510"/>
      <c r="L131" s="174"/>
      <c r="M131" s="174"/>
      <c r="N131" s="189"/>
      <c r="O131" s="187"/>
      <c r="P131" s="187"/>
      <c r="Q131" s="40"/>
      <c r="R131" s="40"/>
      <c r="S131" s="40"/>
      <c r="T131" s="40"/>
    </row>
    <row r="132" spans="1:20" ht="27" customHeight="1">
      <c r="A132" s="508" t="s">
        <v>324</v>
      </c>
      <c r="B132" s="509"/>
      <c r="C132" s="509"/>
      <c r="D132" s="509"/>
      <c r="E132" s="509"/>
      <c r="F132" s="510"/>
      <c r="G132" s="510"/>
      <c r="H132" s="510"/>
      <c r="I132" s="510"/>
      <c r="J132" s="510"/>
      <c r="K132" s="510"/>
      <c r="L132" s="174"/>
      <c r="M132" s="174"/>
      <c r="N132" s="189"/>
      <c r="O132" s="187"/>
      <c r="P132" s="187"/>
      <c r="Q132" s="40"/>
      <c r="R132" s="40"/>
      <c r="S132" s="40"/>
      <c r="T132" s="40"/>
    </row>
    <row r="133" spans="1:20" ht="54.75" customHeight="1">
      <c r="A133" s="508" t="s">
        <v>260</v>
      </c>
      <c r="B133" s="510"/>
      <c r="C133" s="510"/>
      <c r="D133" s="510"/>
      <c r="E133" s="510"/>
      <c r="F133" s="510"/>
      <c r="G133" s="510"/>
      <c r="H133" s="510"/>
      <c r="I133" s="510"/>
      <c r="J133" s="510"/>
      <c r="K133" s="510"/>
      <c r="L133" s="174"/>
      <c r="M133" s="174"/>
      <c r="N133" s="108"/>
      <c r="O133" s="187"/>
      <c r="P133" s="187"/>
      <c r="Q133" s="40"/>
      <c r="R133" s="40"/>
      <c r="S133" s="40"/>
      <c r="T133" s="40"/>
    </row>
    <row r="134" spans="1:20" ht="54.75" customHeight="1" thickBot="1">
      <c r="A134" s="524" t="s">
        <v>327</v>
      </c>
      <c r="B134" s="525"/>
      <c r="C134" s="525"/>
      <c r="D134" s="525"/>
      <c r="E134" s="525"/>
      <c r="F134" s="525"/>
      <c r="G134" s="525"/>
      <c r="H134" s="525"/>
      <c r="I134" s="525"/>
      <c r="J134" s="525"/>
      <c r="K134" s="525"/>
      <c r="L134" s="175"/>
      <c r="M134" s="175"/>
      <c r="N134" s="188"/>
      <c r="O134" s="110">
        <v>116.54552</v>
      </c>
      <c r="P134" s="110">
        <f>SUM(O134)</f>
        <v>116.54552</v>
      </c>
      <c r="Q134" s="177" t="s">
        <v>420</v>
      </c>
      <c r="R134" s="40"/>
      <c r="S134" s="40"/>
      <c r="T134" s="40"/>
    </row>
    <row r="135" spans="1:20" ht="21" customHeight="1" thickBot="1">
      <c r="A135" s="517" t="s">
        <v>345</v>
      </c>
      <c r="B135" s="517"/>
      <c r="C135" s="517"/>
      <c r="D135" s="517"/>
      <c r="E135" s="517"/>
      <c r="F135" s="517"/>
      <c r="G135" s="517"/>
      <c r="H135" s="517"/>
      <c r="I135" s="517"/>
      <c r="J135" s="518"/>
      <c r="K135" s="518"/>
      <c r="L135" s="103">
        <f>SUM(L123:L134)</f>
        <v>0</v>
      </c>
      <c r="M135" s="103">
        <f>SUM(M123:M134)</f>
        <v>0</v>
      </c>
      <c r="N135" s="103">
        <f>SUM(N123:N134)</f>
        <v>0</v>
      </c>
      <c r="O135" s="103">
        <f>SUM(O123:O134)</f>
        <v>116.54552</v>
      </c>
      <c r="P135" s="103">
        <f>SUM(L135:O135)</f>
        <v>116.54552</v>
      </c>
      <c r="Q135" s="40"/>
      <c r="R135" s="40"/>
      <c r="S135" s="40"/>
      <c r="T135" s="40"/>
    </row>
    <row r="136" spans="1:20" ht="21" customHeight="1" thickBot="1">
      <c r="A136" s="356" t="s">
        <v>346</v>
      </c>
      <c r="B136" s="519"/>
      <c r="C136" s="519"/>
      <c r="D136" s="519"/>
      <c r="E136" s="519"/>
      <c r="F136" s="519"/>
      <c r="G136" s="519"/>
      <c r="H136" s="519"/>
      <c r="I136" s="519"/>
      <c r="J136" s="519"/>
      <c r="K136" s="519"/>
      <c r="L136" s="103">
        <f>SUM(L121+L135)</f>
        <v>745.56000000000006</v>
      </c>
      <c r="M136" s="103">
        <f>SUM(M121+M135)</f>
        <v>353.09780000000001</v>
      </c>
      <c r="N136" s="103">
        <f>SUM(N121+N135)</f>
        <v>0</v>
      </c>
      <c r="O136" s="103">
        <f>SUM(O121+O135)</f>
        <v>116.54552</v>
      </c>
      <c r="P136" s="103">
        <f>SUM(P121+P135)</f>
        <v>1215.2033199999998</v>
      </c>
      <c r="Q136" s="40"/>
      <c r="R136" s="40"/>
      <c r="S136" s="40"/>
      <c r="T136" s="40"/>
    </row>
    <row r="137" spans="1:20" ht="21" customHeight="1" thickBot="1">
      <c r="A137" s="332" t="s">
        <v>347</v>
      </c>
      <c r="B137" s="466"/>
      <c r="C137" s="466"/>
      <c r="D137" s="466"/>
      <c r="E137" s="466"/>
      <c r="F137" s="466"/>
      <c r="G137" s="466"/>
      <c r="H137" s="466"/>
      <c r="I137" s="466"/>
      <c r="J137" s="466"/>
      <c r="K137" s="466"/>
      <c r="L137" s="466"/>
      <c r="M137" s="466"/>
      <c r="N137" s="419"/>
      <c r="O137" s="419"/>
      <c r="P137" s="420"/>
      <c r="Q137" s="40"/>
      <c r="R137" s="40"/>
      <c r="S137" s="40"/>
      <c r="T137" s="40"/>
    </row>
    <row r="138" spans="1:20" ht="27" customHeight="1" thickBot="1">
      <c r="A138" s="511" t="s">
        <v>213</v>
      </c>
      <c r="B138" s="511"/>
      <c r="C138" s="511"/>
      <c r="D138" s="511"/>
      <c r="E138" s="511"/>
      <c r="F138" s="520" t="s">
        <v>254</v>
      </c>
      <c r="G138" s="521"/>
      <c r="H138" s="521"/>
      <c r="I138" s="521"/>
      <c r="J138" s="522"/>
      <c r="K138" s="523"/>
      <c r="L138" s="173">
        <v>413.41640000000001</v>
      </c>
      <c r="M138" s="173"/>
      <c r="N138" s="105"/>
      <c r="O138" s="105"/>
      <c r="P138" s="103">
        <f t="shared" ref="P138:P144" si="4">SUM(L138:O138)</f>
        <v>413.41640000000001</v>
      </c>
      <c r="Q138" s="40"/>
      <c r="R138" s="40"/>
      <c r="S138" s="40"/>
      <c r="T138" s="40"/>
    </row>
    <row r="139" spans="1:20" ht="27" customHeight="1">
      <c r="A139" s="501" t="s">
        <v>214</v>
      </c>
      <c r="B139" s="501"/>
      <c r="C139" s="501"/>
      <c r="D139" s="501"/>
      <c r="E139" s="501"/>
      <c r="F139" s="489" t="s">
        <v>255</v>
      </c>
      <c r="G139" s="490"/>
      <c r="H139" s="490"/>
      <c r="I139" s="490"/>
      <c r="J139" s="491"/>
      <c r="K139" s="492"/>
      <c r="L139" s="106">
        <v>11.340999999999999</v>
      </c>
      <c r="M139" s="106"/>
      <c r="N139" s="107"/>
      <c r="O139" s="107"/>
      <c r="P139" s="181">
        <f t="shared" si="4"/>
        <v>11.340999999999999</v>
      </c>
      <c r="Q139" s="40"/>
      <c r="R139" s="40"/>
      <c r="S139" s="40"/>
      <c r="T139" s="40"/>
    </row>
    <row r="140" spans="1:20" ht="27" customHeight="1" thickBot="1">
      <c r="A140" s="503"/>
      <c r="B140" s="503"/>
      <c r="C140" s="503"/>
      <c r="D140" s="503"/>
      <c r="E140" s="503"/>
      <c r="F140" s="497" t="s">
        <v>348</v>
      </c>
      <c r="G140" s="498"/>
      <c r="H140" s="498"/>
      <c r="I140" s="498"/>
      <c r="J140" s="499"/>
      <c r="K140" s="500"/>
      <c r="L140" s="110">
        <v>206.70820000000001</v>
      </c>
      <c r="M140" s="110"/>
      <c r="N140" s="111"/>
      <c r="O140" s="111"/>
      <c r="P140" s="183">
        <f t="shared" si="4"/>
        <v>206.70820000000001</v>
      </c>
      <c r="Q140" s="40"/>
      <c r="R140" s="40"/>
      <c r="S140" s="40"/>
      <c r="T140" s="40"/>
    </row>
    <row r="141" spans="1:20" ht="27" customHeight="1" thickBot="1">
      <c r="A141" s="511" t="s">
        <v>215</v>
      </c>
      <c r="B141" s="511"/>
      <c r="C141" s="511"/>
      <c r="D141" s="511"/>
      <c r="E141" s="511"/>
      <c r="F141" s="520" t="s">
        <v>256</v>
      </c>
      <c r="G141" s="521"/>
      <c r="H141" s="521"/>
      <c r="I141" s="521"/>
      <c r="J141" s="522"/>
      <c r="K141" s="523"/>
      <c r="L141" s="173">
        <v>413.41640000000001</v>
      </c>
      <c r="M141" s="173"/>
      <c r="N141" s="105"/>
      <c r="O141" s="105"/>
      <c r="P141" s="103">
        <f t="shared" si="4"/>
        <v>413.41640000000001</v>
      </c>
      <c r="Q141" s="40"/>
      <c r="R141" s="40"/>
      <c r="S141" s="40"/>
      <c r="T141" s="40"/>
    </row>
    <row r="142" spans="1:20" ht="27" customHeight="1" thickBot="1">
      <c r="A142" s="511" t="s">
        <v>202</v>
      </c>
      <c r="B142" s="511"/>
      <c r="C142" s="511"/>
      <c r="D142" s="511"/>
      <c r="E142" s="511"/>
      <c r="F142" s="520"/>
      <c r="G142" s="521"/>
      <c r="H142" s="521"/>
      <c r="I142" s="521"/>
      <c r="J142" s="522"/>
      <c r="K142" s="523"/>
      <c r="L142" s="173"/>
      <c r="M142" s="173"/>
      <c r="N142" s="105"/>
      <c r="O142" s="105"/>
      <c r="P142" s="103">
        <f t="shared" si="4"/>
        <v>0</v>
      </c>
      <c r="Q142" s="40"/>
      <c r="R142" s="40"/>
      <c r="S142" s="40"/>
      <c r="T142" s="40"/>
    </row>
    <row r="143" spans="1:20" ht="27" customHeight="1" thickBot="1">
      <c r="A143" s="511" t="s">
        <v>203</v>
      </c>
      <c r="B143" s="511"/>
      <c r="C143" s="511"/>
      <c r="D143" s="511"/>
      <c r="E143" s="511"/>
      <c r="F143" s="520"/>
      <c r="G143" s="521"/>
      <c r="H143" s="521"/>
      <c r="I143" s="521"/>
      <c r="J143" s="522"/>
      <c r="K143" s="523"/>
      <c r="L143" s="173"/>
      <c r="M143" s="173"/>
      <c r="N143" s="105"/>
      <c r="O143" s="105"/>
      <c r="P143" s="103">
        <f t="shared" si="4"/>
        <v>0</v>
      </c>
      <c r="Q143" s="40"/>
      <c r="R143" s="40"/>
      <c r="S143" s="40"/>
      <c r="T143" s="40"/>
    </row>
    <row r="144" spans="1:20" ht="27" customHeight="1" thickBot="1">
      <c r="A144" s="511" t="s">
        <v>235</v>
      </c>
      <c r="B144" s="511"/>
      <c r="C144" s="511"/>
      <c r="D144" s="511"/>
      <c r="E144" s="511"/>
      <c r="F144" s="520"/>
      <c r="G144" s="521"/>
      <c r="H144" s="521"/>
      <c r="I144" s="521"/>
      <c r="J144" s="522"/>
      <c r="K144" s="523"/>
      <c r="L144" s="173"/>
      <c r="M144" s="173"/>
      <c r="N144" s="105"/>
      <c r="O144" s="105"/>
      <c r="P144" s="103">
        <f t="shared" si="4"/>
        <v>0</v>
      </c>
      <c r="Q144" s="40"/>
      <c r="R144" s="40"/>
      <c r="S144" s="40"/>
      <c r="T144" s="40"/>
    </row>
    <row r="145" spans="1:26" ht="21" customHeight="1" thickBot="1">
      <c r="A145" s="526" t="s">
        <v>349</v>
      </c>
      <c r="B145" s="527"/>
      <c r="C145" s="527"/>
      <c r="D145" s="527"/>
      <c r="E145" s="527"/>
      <c r="F145" s="527"/>
      <c r="G145" s="527"/>
      <c r="H145" s="527"/>
      <c r="I145" s="527"/>
      <c r="J145" s="522"/>
      <c r="K145" s="523"/>
      <c r="L145" s="273">
        <f>SUM(L138:L144)</f>
        <v>1044.8820000000001</v>
      </c>
      <c r="M145" s="273">
        <f>SUM(M138:M144)</f>
        <v>0</v>
      </c>
      <c r="N145" s="273">
        <f>SUM(N138:N144)</f>
        <v>0</v>
      </c>
      <c r="O145" s="273">
        <f>SUM(O138:O144)</f>
        <v>0</v>
      </c>
      <c r="P145" s="103">
        <f>SUM(P138:P144)</f>
        <v>1044.8820000000001</v>
      </c>
      <c r="Q145" s="40"/>
      <c r="R145" s="40"/>
      <c r="S145" s="40"/>
      <c r="T145" s="40"/>
    </row>
    <row r="146" spans="1:26" ht="13.5" thickBot="1">
      <c r="A146" s="332" t="s">
        <v>350</v>
      </c>
      <c r="B146" s="466"/>
      <c r="C146" s="466"/>
      <c r="D146" s="466"/>
      <c r="E146" s="466"/>
      <c r="F146" s="466"/>
      <c r="G146" s="466"/>
      <c r="H146" s="466"/>
      <c r="I146" s="466"/>
      <c r="J146" s="466"/>
      <c r="K146" s="466"/>
      <c r="L146" s="466"/>
      <c r="M146" s="466"/>
      <c r="N146" s="419"/>
      <c r="O146" s="419"/>
      <c r="P146" s="420"/>
      <c r="Q146" s="40"/>
      <c r="R146" s="40"/>
      <c r="S146" s="40"/>
      <c r="T146" s="40"/>
    </row>
    <row r="147" spans="1:26" ht="27" customHeight="1">
      <c r="A147" s="528" t="s">
        <v>267</v>
      </c>
      <c r="B147" s="529"/>
      <c r="C147" s="529"/>
      <c r="D147" s="529"/>
      <c r="E147" s="529"/>
      <c r="F147" s="530"/>
      <c r="G147" s="507"/>
      <c r="H147" s="507"/>
      <c r="I147" s="507"/>
      <c r="J147" s="507"/>
      <c r="K147" s="507"/>
      <c r="L147" s="274"/>
      <c r="M147" s="274"/>
      <c r="N147" s="106"/>
      <c r="O147" s="275"/>
      <c r="P147" s="275"/>
      <c r="Q147" s="40"/>
      <c r="R147" s="40"/>
      <c r="S147" s="40"/>
      <c r="T147" s="40"/>
    </row>
    <row r="148" spans="1:26" ht="53.25" customHeight="1">
      <c r="A148" s="542" t="s">
        <v>261</v>
      </c>
      <c r="B148" s="543"/>
      <c r="C148" s="543"/>
      <c r="D148" s="543"/>
      <c r="E148" s="543"/>
      <c r="F148" s="544"/>
      <c r="G148" s="510"/>
      <c r="H148" s="510"/>
      <c r="I148" s="510"/>
      <c r="J148" s="510"/>
      <c r="K148" s="510"/>
      <c r="L148" s="276"/>
      <c r="M148" s="276"/>
      <c r="N148" s="108">
        <v>85.002189999999999</v>
      </c>
      <c r="O148" s="277"/>
      <c r="P148" s="108">
        <f>SUM(N148:O148)</f>
        <v>85.002189999999999</v>
      </c>
      <c r="Q148" s="177" t="s">
        <v>422</v>
      </c>
      <c r="R148" s="40"/>
      <c r="S148" s="40"/>
      <c r="T148" s="40"/>
    </row>
    <row r="149" spans="1:26" ht="53.25" customHeight="1" thickBot="1">
      <c r="A149" s="545" t="s">
        <v>335</v>
      </c>
      <c r="B149" s="546"/>
      <c r="C149" s="546"/>
      <c r="D149" s="546"/>
      <c r="E149" s="546"/>
      <c r="F149" s="547"/>
      <c r="G149" s="525"/>
      <c r="H149" s="525"/>
      <c r="I149" s="525"/>
      <c r="J149" s="525"/>
      <c r="K149" s="525"/>
      <c r="L149" s="278"/>
      <c r="M149" s="278"/>
      <c r="N149" s="279"/>
      <c r="O149" s="110">
        <v>62.506349999999998</v>
      </c>
      <c r="P149" s="110">
        <f>SUM(O149)</f>
        <v>62.506349999999998</v>
      </c>
      <c r="Q149" s="177" t="s">
        <v>421</v>
      </c>
      <c r="R149" s="40"/>
      <c r="S149" s="40"/>
      <c r="T149" s="40"/>
    </row>
    <row r="150" spans="1:26" ht="21" customHeight="1" thickBot="1">
      <c r="A150" s="517" t="s">
        <v>351</v>
      </c>
      <c r="B150" s="517"/>
      <c r="C150" s="517"/>
      <c r="D150" s="517"/>
      <c r="E150" s="517"/>
      <c r="F150" s="517"/>
      <c r="G150" s="517"/>
      <c r="H150" s="517"/>
      <c r="I150" s="517"/>
      <c r="J150" s="518"/>
      <c r="K150" s="518"/>
      <c r="L150" s="103">
        <f>SUM(L147:L149)</f>
        <v>0</v>
      </c>
      <c r="M150" s="103">
        <f>SUM(M147:M149)</f>
        <v>0</v>
      </c>
      <c r="N150" s="103">
        <f>SUM(N147:N149)</f>
        <v>85.002189999999999</v>
      </c>
      <c r="O150" s="103">
        <f>SUM(O147:O149)</f>
        <v>62.506349999999998</v>
      </c>
      <c r="P150" s="103">
        <f>SUM(L150:O150)</f>
        <v>147.50853999999998</v>
      </c>
      <c r="Q150" s="40"/>
      <c r="R150" s="40"/>
      <c r="S150" s="40"/>
      <c r="T150" s="40"/>
    </row>
    <row r="151" spans="1:26" ht="21" customHeight="1" thickBot="1">
      <c r="A151" s="356" t="s">
        <v>352</v>
      </c>
      <c r="B151" s="519"/>
      <c r="C151" s="519"/>
      <c r="D151" s="519"/>
      <c r="E151" s="519"/>
      <c r="F151" s="519"/>
      <c r="G151" s="519"/>
      <c r="H151" s="519"/>
      <c r="I151" s="519"/>
      <c r="J151" s="519"/>
      <c r="K151" s="519"/>
      <c r="L151" s="103">
        <f>SUM(L145+L150)</f>
        <v>1044.8820000000001</v>
      </c>
      <c r="M151" s="103">
        <f>SUM(M145+M150)</f>
        <v>0</v>
      </c>
      <c r="N151" s="103">
        <f>SUM(N145+N150)</f>
        <v>85.002189999999999</v>
      </c>
      <c r="O151" s="103">
        <f>SUM(O145+O150)</f>
        <v>62.506349999999998</v>
      </c>
      <c r="P151" s="103">
        <f>SUM(L151:O151)</f>
        <v>1192.3905399999999</v>
      </c>
      <c r="Q151" s="40"/>
      <c r="R151" s="40"/>
      <c r="S151" s="40"/>
      <c r="T151" s="40"/>
    </row>
    <row r="152" spans="1:26" ht="21" customHeight="1" thickBot="1">
      <c r="A152" s="526" t="s">
        <v>353</v>
      </c>
      <c r="B152" s="522"/>
      <c r="C152" s="522"/>
      <c r="D152" s="522"/>
      <c r="E152" s="522"/>
      <c r="F152" s="522"/>
      <c r="G152" s="522"/>
      <c r="H152" s="522"/>
      <c r="I152" s="522"/>
      <c r="J152" s="522"/>
      <c r="K152" s="523"/>
      <c r="L152" s="103">
        <f>SUM(L136+L151)</f>
        <v>1790.442</v>
      </c>
      <c r="M152" s="103">
        <f>SUM(M136+M151)</f>
        <v>353.09780000000001</v>
      </c>
      <c r="N152" s="103">
        <f>SUM(N136+N151)</f>
        <v>85.002189999999999</v>
      </c>
      <c r="O152" s="103">
        <f>SUM(O136+O151)</f>
        <v>179.05187000000001</v>
      </c>
      <c r="P152" s="103">
        <f>SUM(L152:O152)</f>
        <v>2407.5938599999999</v>
      </c>
      <c r="Q152" s="40"/>
      <c r="R152" s="40"/>
      <c r="S152" s="40"/>
      <c r="T152" s="40"/>
    </row>
    <row r="153" spans="1:26" ht="21" customHeight="1" thickBot="1">
      <c r="A153" s="389" t="s">
        <v>363</v>
      </c>
      <c r="B153" s="390"/>
      <c r="C153" s="390"/>
      <c r="D153" s="390"/>
      <c r="E153" s="390"/>
      <c r="F153" s="390"/>
      <c r="G153" s="390"/>
      <c r="H153" s="390"/>
      <c r="I153" s="390"/>
      <c r="J153" s="390"/>
      <c r="K153" s="390"/>
      <c r="L153" s="390"/>
      <c r="M153" s="390"/>
      <c r="N153" s="390"/>
      <c r="O153" s="390"/>
      <c r="P153" s="531"/>
      <c r="Q153" s="40"/>
      <c r="R153" s="40"/>
      <c r="S153" s="40"/>
      <c r="T153" s="40"/>
    </row>
    <row r="154" spans="1:26" ht="21" customHeight="1">
      <c r="A154" s="532" t="s">
        <v>362</v>
      </c>
      <c r="B154" s="533"/>
      <c r="C154" s="533"/>
      <c r="D154" s="533"/>
      <c r="E154" s="533"/>
      <c r="F154" s="533"/>
      <c r="G154" s="533"/>
      <c r="H154" s="533"/>
      <c r="I154" s="533"/>
      <c r="J154" s="533"/>
      <c r="K154" s="534"/>
      <c r="L154" s="106">
        <v>2014</v>
      </c>
      <c r="M154" s="106">
        <v>2015</v>
      </c>
      <c r="N154" s="106">
        <v>2016</v>
      </c>
      <c r="O154" s="280">
        <v>2017</v>
      </c>
      <c r="P154" s="106" t="s">
        <v>221</v>
      </c>
      <c r="Q154" s="40"/>
      <c r="R154" s="40"/>
      <c r="S154" s="40"/>
      <c r="T154" s="40"/>
    </row>
    <row r="155" spans="1:26" ht="21" customHeight="1">
      <c r="A155" s="535" t="s">
        <v>361</v>
      </c>
      <c r="B155" s="536"/>
      <c r="C155" s="536"/>
      <c r="D155" s="536"/>
      <c r="E155" s="536"/>
      <c r="F155" s="536"/>
      <c r="G155" s="536"/>
      <c r="H155" s="536"/>
      <c r="I155" s="536"/>
      <c r="J155" s="536"/>
      <c r="K155" s="537"/>
      <c r="L155" s="281">
        <f>SUM(L156+L160)</f>
        <v>7811.558</v>
      </c>
      <c r="M155" s="281">
        <f t="shared" ref="M155:O155" si="5">SUM(M156+M160)</f>
        <v>7659.0021999999999</v>
      </c>
      <c r="N155" s="281">
        <f t="shared" si="5"/>
        <v>3976.9</v>
      </c>
      <c r="O155" s="282">
        <f t="shared" si="5"/>
        <v>-11732.45</v>
      </c>
      <c r="P155" s="283">
        <f t="shared" ref="P155:P163" si="6">SUM(L155:O155)</f>
        <v>7715.0102000000006</v>
      </c>
      <c r="Q155" s="40"/>
      <c r="R155" s="40"/>
      <c r="S155" s="40"/>
      <c r="T155" s="40"/>
    </row>
    <row r="156" spans="1:26" ht="21" customHeight="1">
      <c r="A156" s="538" t="s">
        <v>372</v>
      </c>
      <c r="B156" s="539"/>
      <c r="C156" s="539"/>
      <c r="D156" s="539"/>
      <c r="E156" s="539"/>
      <c r="F156" s="539"/>
      <c r="G156" s="539"/>
      <c r="H156" s="539"/>
      <c r="I156" s="539"/>
      <c r="J156" s="539"/>
      <c r="K156" s="539"/>
      <c r="L156" s="284">
        <f>SUM(L159)</f>
        <v>3909.44</v>
      </c>
      <c r="M156" s="284">
        <f t="shared" ref="M156:O156" si="7">SUM(M159)</f>
        <v>4090.9022</v>
      </c>
      <c r="N156" s="284">
        <f t="shared" si="7"/>
        <v>3976</v>
      </c>
      <c r="O156" s="284">
        <f t="shared" si="7"/>
        <v>-7830.34</v>
      </c>
      <c r="P156" s="284">
        <f t="shared" si="6"/>
        <v>4146.002199999999</v>
      </c>
      <c r="Q156" s="40"/>
      <c r="R156" s="131" t="s">
        <v>366</v>
      </c>
      <c r="S156" s="131"/>
      <c r="T156" s="131"/>
      <c r="U156" s="132"/>
      <c r="V156" s="132"/>
      <c r="W156" s="132"/>
      <c r="X156" s="132"/>
      <c r="Y156" s="132"/>
      <c r="Z156" s="132"/>
    </row>
    <row r="157" spans="1:26" ht="21" customHeight="1">
      <c r="A157" s="540" t="s">
        <v>360</v>
      </c>
      <c r="B157" s="541"/>
      <c r="C157" s="541"/>
      <c r="D157" s="541"/>
      <c r="E157" s="541"/>
      <c r="F157" s="541"/>
      <c r="G157" s="541"/>
      <c r="H157" s="541"/>
      <c r="I157" s="541"/>
      <c r="J157" s="541"/>
      <c r="K157" s="541"/>
      <c r="L157" s="285">
        <f>SUM(M6)</f>
        <v>4655</v>
      </c>
      <c r="M157" s="285">
        <f t="shared" ref="M157:O157" si="8">SUM(N6)</f>
        <v>4444</v>
      </c>
      <c r="N157" s="285">
        <f t="shared" si="8"/>
        <v>3976</v>
      </c>
      <c r="O157" s="285">
        <f t="shared" si="8"/>
        <v>0</v>
      </c>
      <c r="P157" s="285">
        <f t="shared" si="6"/>
        <v>13075</v>
      </c>
      <c r="Q157" s="40"/>
      <c r="R157" s="131" t="s">
        <v>431</v>
      </c>
      <c r="S157" s="131"/>
      <c r="T157" s="131"/>
      <c r="U157" s="132"/>
      <c r="V157" s="132"/>
      <c r="W157" s="132"/>
      <c r="X157" s="132"/>
      <c r="Y157" s="132"/>
      <c r="Z157" s="132"/>
    </row>
    <row r="158" spans="1:26" ht="21" customHeight="1">
      <c r="A158" s="540" t="s">
        <v>246</v>
      </c>
      <c r="B158" s="541"/>
      <c r="C158" s="541"/>
      <c r="D158" s="541"/>
      <c r="E158" s="541"/>
      <c r="F158" s="541"/>
      <c r="G158" s="541"/>
      <c r="H158" s="541"/>
      <c r="I158" s="541"/>
      <c r="J158" s="541"/>
      <c r="K158" s="541"/>
      <c r="L158" s="285">
        <f>SUM(L121)</f>
        <v>745.56000000000006</v>
      </c>
      <c r="M158" s="285">
        <f t="shared" ref="M158:O158" si="9">SUM(M121)</f>
        <v>353.09780000000001</v>
      </c>
      <c r="N158" s="285">
        <f t="shared" si="9"/>
        <v>0</v>
      </c>
      <c r="O158" s="285">
        <f t="shared" si="9"/>
        <v>0</v>
      </c>
      <c r="P158" s="285">
        <f t="shared" si="6"/>
        <v>1098.6578</v>
      </c>
      <c r="Q158" s="40"/>
      <c r="R158" s="191" t="s">
        <v>432</v>
      </c>
      <c r="S158" s="131"/>
      <c r="T158" s="131"/>
      <c r="U158" s="132"/>
      <c r="V158" s="132"/>
      <c r="W158" s="132"/>
      <c r="X158" s="132"/>
      <c r="Y158" s="132"/>
      <c r="Z158" s="132"/>
    </row>
    <row r="159" spans="1:26" ht="21" customHeight="1">
      <c r="A159" s="540" t="s">
        <v>359</v>
      </c>
      <c r="B159" s="541"/>
      <c r="C159" s="541"/>
      <c r="D159" s="541"/>
      <c r="E159" s="541"/>
      <c r="F159" s="541"/>
      <c r="G159" s="541"/>
      <c r="H159" s="541"/>
      <c r="I159" s="541"/>
      <c r="J159" s="541"/>
      <c r="K159" s="541"/>
      <c r="L159" s="285">
        <f>SUM(L157-L158)</f>
        <v>3909.44</v>
      </c>
      <c r="M159" s="285">
        <f t="shared" ref="M159:N159" si="10">SUM(M157-M158)</f>
        <v>4090.9022</v>
      </c>
      <c r="N159" s="285">
        <f t="shared" si="10"/>
        <v>3976</v>
      </c>
      <c r="O159" s="285">
        <f>-1205.44-6624.9</f>
        <v>-7830.34</v>
      </c>
      <c r="P159" s="285">
        <f t="shared" si="6"/>
        <v>4146.002199999999</v>
      </c>
      <c r="Q159" s="40"/>
      <c r="R159" s="40"/>
      <c r="S159" s="40"/>
      <c r="T159" s="40"/>
    </row>
    <row r="160" spans="1:26" ht="21" customHeight="1">
      <c r="A160" s="538" t="s">
        <v>373</v>
      </c>
      <c r="B160" s="539"/>
      <c r="C160" s="539"/>
      <c r="D160" s="539"/>
      <c r="E160" s="539"/>
      <c r="F160" s="539"/>
      <c r="G160" s="539"/>
      <c r="H160" s="539"/>
      <c r="I160" s="539"/>
      <c r="J160" s="539"/>
      <c r="K160" s="539"/>
      <c r="L160" s="281">
        <f>SUM(L163)</f>
        <v>3902.1179999999999</v>
      </c>
      <c r="M160" s="281">
        <f t="shared" ref="M160:O160" si="11">SUM(M163)</f>
        <v>3568.1</v>
      </c>
      <c r="N160" s="286">
        <f t="shared" si="11"/>
        <v>0.9</v>
      </c>
      <c r="O160" s="281">
        <f t="shared" si="11"/>
        <v>-3902.11</v>
      </c>
      <c r="P160" s="283">
        <f t="shared" si="6"/>
        <v>3569.0079999999994</v>
      </c>
      <c r="Q160" s="40"/>
      <c r="R160" s="40"/>
      <c r="S160" s="40"/>
      <c r="T160" s="40"/>
    </row>
    <row r="161" spans="1:26" ht="21" customHeight="1">
      <c r="A161" s="548" t="s">
        <v>360</v>
      </c>
      <c r="B161" s="549"/>
      <c r="C161" s="549"/>
      <c r="D161" s="549"/>
      <c r="E161" s="549"/>
      <c r="F161" s="549"/>
      <c r="G161" s="549"/>
      <c r="H161" s="549"/>
      <c r="I161" s="549"/>
      <c r="J161" s="549"/>
      <c r="K161" s="549"/>
      <c r="L161" s="287">
        <f>SUM(M7)</f>
        <v>4947</v>
      </c>
      <c r="M161" s="287">
        <f t="shared" ref="M161:O161" si="12">SUM(N7)</f>
        <v>3568.1</v>
      </c>
      <c r="N161" s="288">
        <f t="shared" si="12"/>
        <v>0.9</v>
      </c>
      <c r="O161" s="287">
        <f t="shared" si="12"/>
        <v>0</v>
      </c>
      <c r="P161" s="287">
        <f t="shared" si="6"/>
        <v>8516</v>
      </c>
      <c r="Q161" s="40"/>
      <c r="R161" s="40"/>
      <c r="S161" s="40"/>
      <c r="T161" s="40"/>
    </row>
    <row r="162" spans="1:26" ht="21" customHeight="1">
      <c r="A162" s="540" t="s">
        <v>246</v>
      </c>
      <c r="B162" s="541"/>
      <c r="C162" s="541"/>
      <c r="D162" s="541"/>
      <c r="E162" s="541"/>
      <c r="F162" s="541"/>
      <c r="G162" s="541"/>
      <c r="H162" s="541"/>
      <c r="I162" s="541"/>
      <c r="J162" s="541"/>
      <c r="K162" s="541"/>
      <c r="L162" s="289">
        <f>SUM(L145)</f>
        <v>1044.8820000000001</v>
      </c>
      <c r="M162" s="285">
        <f t="shared" ref="M162:O162" si="13">SUM(M145)</f>
        <v>0</v>
      </c>
      <c r="N162" s="285">
        <f t="shared" si="13"/>
        <v>0</v>
      </c>
      <c r="O162" s="285">
        <f t="shared" si="13"/>
        <v>0</v>
      </c>
      <c r="P162" s="285">
        <f t="shared" si="6"/>
        <v>1044.8820000000001</v>
      </c>
      <c r="Q162" s="40"/>
      <c r="R162" s="40"/>
      <c r="S162" s="40"/>
      <c r="T162" s="40"/>
    </row>
    <row r="163" spans="1:26" ht="21" customHeight="1" thickBot="1">
      <c r="A163" s="550" t="s">
        <v>359</v>
      </c>
      <c r="B163" s="551"/>
      <c r="C163" s="551"/>
      <c r="D163" s="551"/>
      <c r="E163" s="551"/>
      <c r="F163" s="551"/>
      <c r="G163" s="551"/>
      <c r="H163" s="551"/>
      <c r="I163" s="551"/>
      <c r="J163" s="551"/>
      <c r="K163" s="551"/>
      <c r="L163" s="290">
        <f>SUM(L161-L162)</f>
        <v>3902.1179999999999</v>
      </c>
      <c r="M163" s="290">
        <f t="shared" ref="M163:N163" si="14">SUM(M161-M162)</f>
        <v>3568.1</v>
      </c>
      <c r="N163" s="291">
        <f t="shared" si="14"/>
        <v>0.9</v>
      </c>
      <c r="O163" s="291">
        <f>SUM(O161-O162)-3902.11</f>
        <v>-3902.11</v>
      </c>
      <c r="P163" s="291">
        <f t="shared" si="6"/>
        <v>3569.0079999999994</v>
      </c>
      <c r="Q163" s="40"/>
      <c r="R163" s="191" t="s">
        <v>433</v>
      </c>
      <c r="S163" s="131"/>
      <c r="T163" s="131"/>
      <c r="U163" s="132"/>
      <c r="V163" s="132"/>
      <c r="W163" s="132"/>
      <c r="X163" s="132"/>
      <c r="Y163" s="132"/>
      <c r="Z163" s="132"/>
    </row>
    <row r="164" spans="1:26" ht="21" customHeight="1">
      <c r="A164" s="535" t="s">
        <v>364</v>
      </c>
      <c r="B164" s="536"/>
      <c r="C164" s="536"/>
      <c r="D164" s="536"/>
      <c r="E164" s="536"/>
      <c r="F164" s="536"/>
      <c r="G164" s="536"/>
      <c r="H164" s="536"/>
      <c r="I164" s="536"/>
      <c r="J164" s="536"/>
      <c r="K164" s="537"/>
      <c r="L164" s="284"/>
      <c r="M164" s="284"/>
      <c r="N164" s="283">
        <f>SUM(N165+N169)</f>
        <v>7072.2578149999999</v>
      </c>
      <c r="O164" s="292">
        <f>SUM(O165+O169)</f>
        <v>8554.5809040000022</v>
      </c>
      <c r="P164" s="283">
        <f>SUM(P165+P169)</f>
        <v>15626.838719000001</v>
      </c>
      <c r="Q164" s="40"/>
      <c r="R164" s="40"/>
      <c r="S164" s="40"/>
      <c r="T164" s="40"/>
    </row>
    <row r="165" spans="1:26" ht="21" customHeight="1">
      <c r="A165" s="538" t="s">
        <v>374</v>
      </c>
      <c r="B165" s="539"/>
      <c r="C165" s="539"/>
      <c r="D165" s="539"/>
      <c r="E165" s="539"/>
      <c r="F165" s="539"/>
      <c r="G165" s="539"/>
      <c r="H165" s="539"/>
      <c r="I165" s="539"/>
      <c r="J165" s="539"/>
      <c r="K165" s="539"/>
      <c r="L165" s="293"/>
      <c r="M165" s="293"/>
      <c r="N165" s="283">
        <f>SUM(N168)</f>
        <v>3547.5141750000003</v>
      </c>
      <c r="O165" s="292">
        <f>SUM(O168)</f>
        <v>4371.1142940000009</v>
      </c>
      <c r="P165" s="283">
        <f>SUM(L165:O165)</f>
        <v>7918.6284690000011</v>
      </c>
      <c r="Q165" s="40"/>
      <c r="R165" s="40"/>
      <c r="S165" s="40"/>
      <c r="T165" s="40"/>
    </row>
    <row r="166" spans="1:26" ht="21" customHeight="1">
      <c r="A166" s="540" t="s">
        <v>360</v>
      </c>
      <c r="B166" s="541"/>
      <c r="C166" s="541"/>
      <c r="D166" s="541"/>
      <c r="E166" s="541"/>
      <c r="F166" s="541"/>
      <c r="G166" s="541"/>
      <c r="H166" s="541"/>
      <c r="I166" s="541"/>
      <c r="J166" s="541"/>
      <c r="K166" s="541"/>
      <c r="L166" s="285"/>
      <c r="M166" s="285"/>
      <c r="N166" s="294">
        <f>SUM(O9)</f>
        <v>3547.5141750000003</v>
      </c>
      <c r="O166" s="294">
        <f>SUM(P9)</f>
        <v>4487.6598140000006</v>
      </c>
      <c r="P166" s="295">
        <f t="shared" ref="P166:P172" si="15">SUM(L166:O166)</f>
        <v>8035.1739890000008</v>
      </c>
      <c r="Q166" s="40"/>
      <c r="R166" s="40"/>
      <c r="S166" s="40"/>
      <c r="T166" s="40"/>
    </row>
    <row r="167" spans="1:26" ht="21" customHeight="1">
      <c r="A167" s="540" t="s">
        <v>246</v>
      </c>
      <c r="B167" s="541"/>
      <c r="C167" s="541"/>
      <c r="D167" s="541"/>
      <c r="E167" s="541"/>
      <c r="F167" s="541"/>
      <c r="G167" s="541"/>
      <c r="H167" s="541"/>
      <c r="I167" s="541"/>
      <c r="J167" s="541"/>
      <c r="K167" s="541"/>
      <c r="L167" s="285"/>
      <c r="M167" s="285"/>
      <c r="N167" s="287">
        <f>SUM(N135)</f>
        <v>0</v>
      </c>
      <c r="O167" s="296">
        <f>SUM(O135)</f>
        <v>116.54552</v>
      </c>
      <c r="P167" s="297">
        <f t="shared" si="15"/>
        <v>116.54552</v>
      </c>
      <c r="Q167" s="40"/>
      <c r="R167" s="40"/>
      <c r="S167" s="40"/>
      <c r="T167" s="40"/>
    </row>
    <row r="168" spans="1:26" ht="21" customHeight="1">
      <c r="A168" s="540" t="s">
        <v>359</v>
      </c>
      <c r="B168" s="541"/>
      <c r="C168" s="541"/>
      <c r="D168" s="541"/>
      <c r="E168" s="541"/>
      <c r="F168" s="541"/>
      <c r="G168" s="541"/>
      <c r="H168" s="541"/>
      <c r="I168" s="541"/>
      <c r="J168" s="541"/>
      <c r="K168" s="541"/>
      <c r="L168" s="285"/>
      <c r="M168" s="285"/>
      <c r="N168" s="294">
        <f>SUM(N166-N167)</f>
        <v>3547.5141750000003</v>
      </c>
      <c r="O168" s="294">
        <f>SUM(O166-O167)</f>
        <v>4371.1142940000009</v>
      </c>
      <c r="P168" s="295">
        <f t="shared" si="15"/>
        <v>7918.6284690000011</v>
      </c>
      <c r="Q168" s="40"/>
      <c r="R168" s="40"/>
      <c r="S168" s="40"/>
      <c r="T168" s="40"/>
    </row>
    <row r="169" spans="1:26" ht="21" customHeight="1">
      <c r="A169" s="538" t="s">
        <v>375</v>
      </c>
      <c r="B169" s="539"/>
      <c r="C169" s="539"/>
      <c r="D169" s="539"/>
      <c r="E169" s="539"/>
      <c r="F169" s="539"/>
      <c r="G169" s="539"/>
      <c r="H169" s="539"/>
      <c r="I169" s="539"/>
      <c r="J169" s="539"/>
      <c r="K169" s="539"/>
      <c r="L169" s="293"/>
      <c r="M169" s="293"/>
      <c r="N169" s="283">
        <f>SUM(N172)</f>
        <v>3524.7436399999997</v>
      </c>
      <c r="O169" s="292">
        <f>SUM(O172)</f>
        <v>4183.4666100000004</v>
      </c>
      <c r="P169" s="283">
        <f>SUM(L169:O169)</f>
        <v>7708.2102500000001</v>
      </c>
      <c r="Q169" s="40"/>
      <c r="R169" s="40"/>
      <c r="S169" s="40"/>
      <c r="T169" s="40"/>
    </row>
    <row r="170" spans="1:26" ht="21" customHeight="1">
      <c r="A170" s="540" t="s">
        <v>360</v>
      </c>
      <c r="B170" s="541"/>
      <c r="C170" s="541"/>
      <c r="D170" s="541"/>
      <c r="E170" s="541"/>
      <c r="F170" s="541"/>
      <c r="G170" s="541"/>
      <c r="H170" s="541"/>
      <c r="I170" s="541"/>
      <c r="J170" s="541"/>
      <c r="K170" s="541"/>
      <c r="L170" s="285"/>
      <c r="M170" s="285"/>
      <c r="N170" s="294">
        <f>SUM(O10)</f>
        <v>3609.7458299999998</v>
      </c>
      <c r="O170" s="294">
        <f>SUM(P10)</f>
        <v>4245.9729600000001</v>
      </c>
      <c r="P170" s="295">
        <f t="shared" si="15"/>
        <v>7855.7187899999999</v>
      </c>
      <c r="Q170" s="40"/>
      <c r="R170" s="40"/>
      <c r="S170" s="40"/>
      <c r="T170" s="40"/>
    </row>
    <row r="171" spans="1:26" ht="21" customHeight="1">
      <c r="A171" s="540" t="s">
        <v>246</v>
      </c>
      <c r="B171" s="541"/>
      <c r="C171" s="541"/>
      <c r="D171" s="541"/>
      <c r="E171" s="541"/>
      <c r="F171" s="541"/>
      <c r="G171" s="541"/>
      <c r="H171" s="541"/>
      <c r="I171" s="541"/>
      <c r="J171" s="541"/>
      <c r="K171" s="541"/>
      <c r="L171" s="285"/>
      <c r="M171" s="285"/>
      <c r="N171" s="296">
        <f>SUM(N150)</f>
        <v>85.002189999999999</v>
      </c>
      <c r="O171" s="296">
        <f>SUM(O150)</f>
        <v>62.506349999999998</v>
      </c>
      <c r="P171" s="295">
        <f t="shared" si="15"/>
        <v>147.50853999999998</v>
      </c>
      <c r="Q171" s="40"/>
      <c r="R171" s="40"/>
      <c r="S171" s="40"/>
      <c r="T171" s="40"/>
    </row>
    <row r="172" spans="1:26" ht="21" customHeight="1" thickBot="1">
      <c r="A172" s="552" t="s">
        <v>359</v>
      </c>
      <c r="B172" s="553"/>
      <c r="C172" s="553"/>
      <c r="D172" s="553"/>
      <c r="E172" s="553"/>
      <c r="F172" s="553"/>
      <c r="G172" s="553"/>
      <c r="H172" s="553"/>
      <c r="I172" s="553"/>
      <c r="J172" s="553"/>
      <c r="K172" s="553"/>
      <c r="L172" s="298"/>
      <c r="M172" s="298"/>
      <c r="N172" s="299">
        <f>SUM(N170-N171)</f>
        <v>3524.7436399999997</v>
      </c>
      <c r="O172" s="299">
        <f>SUM(O170-O171)</f>
        <v>4183.4666100000004</v>
      </c>
      <c r="P172" s="295">
        <f t="shared" si="15"/>
        <v>7708.2102500000001</v>
      </c>
      <c r="Q172" s="40"/>
      <c r="R172" s="40"/>
      <c r="S172" s="40"/>
      <c r="T172" s="40"/>
    </row>
    <row r="173" spans="1:26" ht="21" customHeight="1" thickBot="1">
      <c r="A173" s="554" t="s">
        <v>367</v>
      </c>
      <c r="B173" s="555"/>
      <c r="C173" s="555"/>
      <c r="D173" s="555"/>
      <c r="E173" s="555"/>
      <c r="F173" s="555"/>
      <c r="G173" s="555"/>
      <c r="H173" s="555"/>
      <c r="I173" s="555"/>
      <c r="J173" s="555"/>
      <c r="K173" s="555"/>
      <c r="L173" s="555"/>
      <c r="M173" s="555"/>
      <c r="N173" s="555"/>
      <c r="O173" s="555"/>
      <c r="P173" s="556"/>
      <c r="Q173" s="40"/>
      <c r="R173" s="40"/>
      <c r="S173" s="40"/>
      <c r="T173" s="40"/>
    </row>
    <row r="174" spans="1:26" ht="21" customHeight="1">
      <c r="A174" s="532" t="s">
        <v>362</v>
      </c>
      <c r="B174" s="533"/>
      <c r="C174" s="533"/>
      <c r="D174" s="533"/>
      <c r="E174" s="533"/>
      <c r="F174" s="533"/>
      <c r="G174" s="533"/>
      <c r="H174" s="533"/>
      <c r="I174" s="533"/>
      <c r="J174" s="533"/>
      <c r="K174" s="534"/>
      <c r="L174" s="106">
        <v>2014</v>
      </c>
      <c r="M174" s="106">
        <v>2015</v>
      </c>
      <c r="N174" s="106">
        <v>2016</v>
      </c>
      <c r="O174" s="280">
        <v>2017</v>
      </c>
      <c r="P174" s="106" t="s">
        <v>221</v>
      </c>
      <c r="Q174" s="40"/>
      <c r="R174" s="40"/>
      <c r="S174" s="40"/>
      <c r="T174" s="40"/>
    </row>
    <row r="175" spans="1:26" ht="21" customHeight="1">
      <c r="A175" s="535" t="s">
        <v>369</v>
      </c>
      <c r="B175" s="536"/>
      <c r="C175" s="536"/>
      <c r="D175" s="536"/>
      <c r="E175" s="536"/>
      <c r="F175" s="536"/>
      <c r="G175" s="536"/>
      <c r="H175" s="536"/>
      <c r="I175" s="536"/>
      <c r="J175" s="536"/>
      <c r="K175" s="537"/>
      <c r="L175" s="300">
        <f>SUM(L176+L180)</f>
        <v>7517.4534062387966</v>
      </c>
      <c r="M175" s="300">
        <f t="shared" ref="M175:O175" si="16">SUM(M176+M180)</f>
        <v>6928.2560305877314</v>
      </c>
      <c r="N175" s="300">
        <f t="shared" si="16"/>
        <v>3512.3399454614864</v>
      </c>
      <c r="O175" s="300">
        <f t="shared" si="16"/>
        <v>-11732.45</v>
      </c>
      <c r="P175" s="300">
        <f t="shared" ref="P175:P183" si="17">SUM(L175:O175)</f>
        <v>6225.5993822880155</v>
      </c>
      <c r="Q175" s="40"/>
      <c r="R175" s="40"/>
      <c r="S175" s="40"/>
      <c r="T175" s="40"/>
    </row>
    <row r="176" spans="1:26" ht="21" customHeight="1">
      <c r="A176" s="538" t="s">
        <v>376</v>
      </c>
      <c r="B176" s="539"/>
      <c r="C176" s="539"/>
      <c r="D176" s="539"/>
      <c r="E176" s="539"/>
      <c r="F176" s="539"/>
      <c r="G176" s="539"/>
      <c r="H176" s="539"/>
      <c r="I176" s="539"/>
      <c r="J176" s="539"/>
      <c r="K176" s="539"/>
      <c r="L176" s="282">
        <f>SUM(L179)</f>
        <v>3853.1603813769184</v>
      </c>
      <c r="M176" s="282">
        <f t="shared" ref="M176:O176" si="18">SUM(M179)</f>
        <v>3787.3719374938087</v>
      </c>
      <c r="N176" s="282">
        <f t="shared" si="18"/>
        <v>3511.5819316493316</v>
      </c>
      <c r="O176" s="282">
        <f t="shared" si="18"/>
        <v>-7830.34</v>
      </c>
      <c r="P176" s="282">
        <f t="shared" si="17"/>
        <v>3321.7742505200586</v>
      </c>
      <c r="Q176" s="40"/>
      <c r="R176" s="131" t="s">
        <v>366</v>
      </c>
      <c r="S176" s="131"/>
      <c r="T176" s="131"/>
      <c r="U176" s="132"/>
      <c r="V176" s="132"/>
      <c r="W176" s="132"/>
      <c r="X176" s="132"/>
      <c r="Y176" s="132"/>
      <c r="Z176" s="132"/>
    </row>
    <row r="177" spans="1:26" ht="21" customHeight="1">
      <c r="A177" s="540" t="s">
        <v>365</v>
      </c>
      <c r="B177" s="541"/>
      <c r="C177" s="541"/>
      <c r="D177" s="541"/>
      <c r="E177" s="541"/>
      <c r="F177" s="541"/>
      <c r="G177" s="541"/>
      <c r="H177" s="541"/>
      <c r="I177" s="541"/>
      <c r="J177" s="541"/>
      <c r="K177" s="541"/>
      <c r="L177" s="301">
        <f>SUM(G86)</f>
        <v>4598.7203813769183</v>
      </c>
      <c r="M177" s="301">
        <f>SUM(G88)</f>
        <v>4140.4697374938087</v>
      </c>
      <c r="N177" s="301">
        <f>SUM(G90)</f>
        <v>3511.5819316493316</v>
      </c>
      <c r="O177" s="302">
        <f>SUM(G92)</f>
        <v>0</v>
      </c>
      <c r="P177" s="301">
        <f t="shared" si="17"/>
        <v>12250.77205052006</v>
      </c>
      <c r="Q177" s="40"/>
      <c r="R177" s="131" t="s">
        <v>431</v>
      </c>
      <c r="S177" s="131"/>
      <c r="T177" s="131"/>
      <c r="U177" s="132"/>
      <c r="V177" s="132"/>
      <c r="W177" s="132"/>
      <c r="X177" s="132"/>
      <c r="Y177" s="132"/>
      <c r="Z177" s="132"/>
    </row>
    <row r="178" spans="1:26" ht="21" customHeight="1">
      <c r="A178" s="540" t="s">
        <v>246</v>
      </c>
      <c r="B178" s="541"/>
      <c r="C178" s="541"/>
      <c r="D178" s="541"/>
      <c r="E178" s="541"/>
      <c r="F178" s="541"/>
      <c r="G178" s="541"/>
      <c r="H178" s="541"/>
      <c r="I178" s="541"/>
      <c r="J178" s="541"/>
      <c r="K178" s="541"/>
      <c r="L178" s="285">
        <f>SUM(L158)</f>
        <v>745.56000000000006</v>
      </c>
      <c r="M178" s="285">
        <f t="shared" ref="M178:O178" si="19">SUM(M158)</f>
        <v>353.09780000000001</v>
      </c>
      <c r="N178" s="285">
        <f t="shared" si="19"/>
        <v>0</v>
      </c>
      <c r="O178" s="285">
        <f t="shared" si="19"/>
        <v>0</v>
      </c>
      <c r="P178" s="285">
        <f t="shared" si="17"/>
        <v>1098.6578</v>
      </c>
      <c r="Q178" s="40"/>
      <c r="R178" s="191" t="s">
        <v>432</v>
      </c>
      <c r="S178" s="131"/>
      <c r="T178" s="131"/>
      <c r="U178" s="132"/>
      <c r="V178" s="132"/>
      <c r="W178" s="132"/>
      <c r="X178" s="132"/>
      <c r="Y178" s="132"/>
      <c r="Z178" s="132"/>
    </row>
    <row r="179" spans="1:26" ht="21" customHeight="1">
      <c r="A179" s="540" t="s">
        <v>359</v>
      </c>
      <c r="B179" s="541"/>
      <c r="C179" s="541"/>
      <c r="D179" s="541"/>
      <c r="E179" s="541"/>
      <c r="F179" s="541"/>
      <c r="G179" s="541"/>
      <c r="H179" s="541"/>
      <c r="I179" s="541"/>
      <c r="J179" s="541"/>
      <c r="K179" s="541"/>
      <c r="L179" s="301">
        <f>SUM(L177-L178)</f>
        <v>3853.1603813769184</v>
      </c>
      <c r="M179" s="301">
        <f t="shared" ref="M179:N179" si="20">SUM(M177-M178)</f>
        <v>3787.3719374938087</v>
      </c>
      <c r="N179" s="301">
        <f t="shared" si="20"/>
        <v>3511.5819316493316</v>
      </c>
      <c r="O179" s="301">
        <f>SUM(O159)</f>
        <v>-7830.34</v>
      </c>
      <c r="P179" s="301">
        <f t="shared" si="17"/>
        <v>3321.7742505200586</v>
      </c>
      <c r="Q179" s="40"/>
      <c r="R179" s="40"/>
      <c r="S179" s="40"/>
      <c r="T179" s="40"/>
    </row>
    <row r="180" spans="1:26" ht="21" customHeight="1">
      <c r="A180" s="538" t="s">
        <v>377</v>
      </c>
      <c r="B180" s="539"/>
      <c r="C180" s="539"/>
      <c r="D180" s="539"/>
      <c r="E180" s="539"/>
      <c r="F180" s="539"/>
      <c r="G180" s="539"/>
      <c r="H180" s="539"/>
      <c r="I180" s="539"/>
      <c r="J180" s="539"/>
      <c r="K180" s="539"/>
      <c r="L180" s="300">
        <f>SUM(L183)</f>
        <v>3664.2930248618782</v>
      </c>
      <c r="M180" s="300">
        <f t="shared" ref="M180:O180" si="21">SUM(M183)</f>
        <v>3140.8840930939227</v>
      </c>
      <c r="N180" s="300">
        <f t="shared" si="21"/>
        <v>0.75801381215469621</v>
      </c>
      <c r="O180" s="300">
        <f t="shared" si="21"/>
        <v>-3902.11</v>
      </c>
      <c r="P180" s="300">
        <f t="shared" si="17"/>
        <v>2903.8251317679556</v>
      </c>
      <c r="Q180" s="40"/>
      <c r="R180" s="191" t="s">
        <v>433</v>
      </c>
      <c r="S180" s="131"/>
      <c r="T180" s="131"/>
      <c r="U180" s="132"/>
      <c r="V180" s="132"/>
      <c r="W180" s="132"/>
      <c r="X180" s="132"/>
      <c r="Y180" s="132"/>
      <c r="Z180" s="132"/>
    </row>
    <row r="181" spans="1:26" ht="21" customHeight="1">
      <c r="A181" s="540" t="s">
        <v>365</v>
      </c>
      <c r="B181" s="541"/>
      <c r="C181" s="541"/>
      <c r="D181" s="541"/>
      <c r="E181" s="541"/>
      <c r="F181" s="541"/>
      <c r="G181" s="541"/>
      <c r="H181" s="541"/>
      <c r="I181" s="541"/>
      <c r="J181" s="541"/>
      <c r="K181" s="541"/>
      <c r="L181" s="288">
        <f>SUM(G96)</f>
        <v>4709.1750248618782</v>
      </c>
      <c r="M181" s="288">
        <f>SUM(G98)</f>
        <v>3140.8840930939227</v>
      </c>
      <c r="N181" s="301">
        <f>SUM(G100)</f>
        <v>0.75801381215469621</v>
      </c>
      <c r="O181" s="303">
        <f>SUM(G102)</f>
        <v>0</v>
      </c>
      <c r="P181" s="288">
        <f t="shared" si="17"/>
        <v>7850.8171317679562</v>
      </c>
      <c r="Q181" s="40"/>
      <c r="R181" s="40"/>
      <c r="S181" s="40"/>
      <c r="T181" s="40"/>
    </row>
    <row r="182" spans="1:26" ht="21" customHeight="1">
      <c r="A182" s="540" t="s">
        <v>246</v>
      </c>
      <c r="B182" s="541"/>
      <c r="C182" s="541"/>
      <c r="D182" s="541"/>
      <c r="E182" s="541"/>
      <c r="F182" s="541"/>
      <c r="G182" s="541"/>
      <c r="H182" s="541"/>
      <c r="I182" s="541"/>
      <c r="J182" s="541"/>
      <c r="K182" s="541"/>
      <c r="L182" s="289">
        <f>SUM(L162)</f>
        <v>1044.8820000000001</v>
      </c>
      <c r="M182" s="289">
        <f t="shared" ref="M182:O182" si="22">SUM(M162)</f>
        <v>0</v>
      </c>
      <c r="N182" s="289">
        <f t="shared" si="22"/>
        <v>0</v>
      </c>
      <c r="O182" s="289">
        <f t="shared" si="22"/>
        <v>0</v>
      </c>
      <c r="P182" s="289">
        <f t="shared" si="17"/>
        <v>1044.8820000000001</v>
      </c>
      <c r="Q182" s="40"/>
      <c r="R182" s="40"/>
      <c r="S182" s="40"/>
      <c r="T182" s="40"/>
    </row>
    <row r="183" spans="1:26" ht="21" customHeight="1" thickBot="1">
      <c r="A183" s="550" t="s">
        <v>359</v>
      </c>
      <c r="B183" s="551"/>
      <c r="C183" s="551"/>
      <c r="D183" s="551"/>
      <c r="E183" s="551"/>
      <c r="F183" s="551"/>
      <c r="G183" s="551"/>
      <c r="H183" s="551"/>
      <c r="I183" s="551"/>
      <c r="J183" s="551"/>
      <c r="K183" s="551"/>
      <c r="L183" s="304">
        <f>SUM(L181-L182)</f>
        <v>3664.2930248618782</v>
      </c>
      <c r="M183" s="304">
        <f t="shared" ref="M183:N183" si="23">SUM(M181-M182)</f>
        <v>3140.8840930939227</v>
      </c>
      <c r="N183" s="304">
        <f t="shared" si="23"/>
        <v>0.75801381215469621</v>
      </c>
      <c r="O183" s="304">
        <f>SUM(O163)</f>
        <v>-3902.11</v>
      </c>
      <c r="P183" s="304">
        <f t="shared" si="17"/>
        <v>2903.8251317679556</v>
      </c>
      <c r="Q183" s="40"/>
      <c r="R183" s="40"/>
      <c r="S183" s="40"/>
      <c r="T183" s="40"/>
    </row>
    <row r="184" spans="1:26" ht="21" customHeight="1">
      <c r="A184" s="535" t="s">
        <v>370</v>
      </c>
      <c r="B184" s="536"/>
      <c r="C184" s="536"/>
      <c r="D184" s="536"/>
      <c r="E184" s="536"/>
      <c r="F184" s="536"/>
      <c r="G184" s="536"/>
      <c r="H184" s="536"/>
      <c r="I184" s="536"/>
      <c r="J184" s="536"/>
      <c r="K184" s="537"/>
      <c r="L184" s="284"/>
      <c r="M184" s="284"/>
      <c r="N184" s="283">
        <f>SUM(N185+N189)</f>
        <v>92.789920000000009</v>
      </c>
      <c r="O184" s="292">
        <f>SUM(O185+O189)</f>
        <v>461.71539999999999</v>
      </c>
      <c r="P184" s="283">
        <f>SUM(P185+P189)</f>
        <v>554.50531999999998</v>
      </c>
      <c r="Q184" s="40"/>
      <c r="R184" s="40"/>
      <c r="S184" s="40"/>
      <c r="T184" s="40"/>
    </row>
    <row r="185" spans="1:26" ht="21" customHeight="1">
      <c r="A185" s="538" t="s">
        <v>378</v>
      </c>
      <c r="B185" s="539"/>
      <c r="C185" s="539"/>
      <c r="D185" s="539"/>
      <c r="E185" s="539"/>
      <c r="F185" s="539"/>
      <c r="G185" s="539"/>
      <c r="H185" s="539"/>
      <c r="I185" s="539"/>
      <c r="J185" s="539"/>
      <c r="K185" s="539"/>
      <c r="L185" s="293"/>
      <c r="M185" s="293"/>
      <c r="N185" s="284">
        <f>SUM(N188)</f>
        <v>75.411500000000004</v>
      </c>
      <c r="O185" s="305">
        <f>SUM(O188)</f>
        <v>200.88339999999999</v>
      </c>
      <c r="P185" s="283">
        <f>SUM(L185:O185)</f>
        <v>276.29489999999998</v>
      </c>
      <c r="Q185" s="40"/>
      <c r="R185" s="40"/>
      <c r="S185" s="40"/>
      <c r="T185" s="40"/>
    </row>
    <row r="186" spans="1:26" ht="21" customHeight="1">
      <c r="A186" s="540" t="s">
        <v>365</v>
      </c>
      <c r="B186" s="541"/>
      <c r="C186" s="541"/>
      <c r="D186" s="541"/>
      <c r="E186" s="541"/>
      <c r="F186" s="541"/>
      <c r="G186" s="541"/>
      <c r="H186" s="541"/>
      <c r="I186" s="541"/>
      <c r="J186" s="541"/>
      <c r="K186" s="541"/>
      <c r="L186" s="285"/>
      <c r="M186" s="285"/>
      <c r="N186" s="285">
        <f>SUM(O90)</f>
        <v>75.411500000000004</v>
      </c>
      <c r="O186" s="285">
        <f>SUM(O92)</f>
        <v>317.42892000000001</v>
      </c>
      <c r="P186" s="295">
        <f t="shared" ref="P186:P192" si="24">SUM(L186:O186)</f>
        <v>392.84041999999999</v>
      </c>
      <c r="Q186" s="40"/>
      <c r="R186" s="40"/>
      <c r="S186" s="40"/>
      <c r="T186" s="40"/>
    </row>
    <row r="187" spans="1:26" ht="21" customHeight="1">
      <c r="A187" s="540" t="s">
        <v>246</v>
      </c>
      <c r="B187" s="541"/>
      <c r="C187" s="541"/>
      <c r="D187" s="541"/>
      <c r="E187" s="541"/>
      <c r="F187" s="541"/>
      <c r="G187" s="541"/>
      <c r="H187" s="541"/>
      <c r="I187" s="541"/>
      <c r="J187" s="541"/>
      <c r="K187" s="541"/>
      <c r="L187" s="285"/>
      <c r="M187" s="285"/>
      <c r="N187" s="285">
        <f>SUM(N135)</f>
        <v>0</v>
      </c>
      <c r="O187" s="285">
        <f>SUM(O135)</f>
        <v>116.54552</v>
      </c>
      <c r="P187" s="306">
        <f t="shared" si="24"/>
        <v>116.54552</v>
      </c>
      <c r="Q187" s="40"/>
      <c r="R187" s="40"/>
      <c r="S187" s="40"/>
      <c r="T187" s="40"/>
    </row>
    <row r="188" spans="1:26" ht="21" customHeight="1">
      <c r="A188" s="540" t="s">
        <v>359</v>
      </c>
      <c r="B188" s="541"/>
      <c r="C188" s="541"/>
      <c r="D188" s="541"/>
      <c r="E188" s="541"/>
      <c r="F188" s="541"/>
      <c r="G188" s="541"/>
      <c r="H188" s="541"/>
      <c r="I188" s="541"/>
      <c r="J188" s="541"/>
      <c r="K188" s="541"/>
      <c r="L188" s="285"/>
      <c r="M188" s="285"/>
      <c r="N188" s="285">
        <f>SUM(N186-N187)</f>
        <v>75.411500000000004</v>
      </c>
      <c r="O188" s="285">
        <f>SUM(O186-O187)</f>
        <v>200.88339999999999</v>
      </c>
      <c r="P188" s="295">
        <f t="shared" si="24"/>
        <v>276.29489999999998</v>
      </c>
      <c r="Q188" s="40"/>
      <c r="R188" s="191" t="s">
        <v>434</v>
      </c>
      <c r="S188" s="40"/>
      <c r="T188" s="40"/>
    </row>
    <row r="189" spans="1:26" ht="21" customHeight="1">
      <c r="A189" s="538" t="s">
        <v>379</v>
      </c>
      <c r="B189" s="539"/>
      <c r="C189" s="539"/>
      <c r="D189" s="539"/>
      <c r="E189" s="539"/>
      <c r="F189" s="539"/>
      <c r="G189" s="539"/>
      <c r="H189" s="539"/>
      <c r="I189" s="539"/>
      <c r="J189" s="539"/>
      <c r="K189" s="539"/>
      <c r="L189" s="293"/>
      <c r="M189" s="293"/>
      <c r="N189" s="284">
        <f>SUM(N192)</f>
        <v>17.378420000000006</v>
      </c>
      <c r="O189" s="305">
        <f>SUM(O192)</f>
        <v>260.83199999999999</v>
      </c>
      <c r="P189" s="283">
        <f>SUM(L189:O189)</f>
        <v>278.21042</v>
      </c>
      <c r="Q189" s="40"/>
      <c r="R189" s="40"/>
      <c r="S189" s="40"/>
      <c r="T189" s="40"/>
    </row>
    <row r="190" spans="1:26" ht="21" customHeight="1">
      <c r="A190" s="540" t="s">
        <v>365</v>
      </c>
      <c r="B190" s="541"/>
      <c r="C190" s="541"/>
      <c r="D190" s="541"/>
      <c r="E190" s="541"/>
      <c r="F190" s="541"/>
      <c r="G190" s="541"/>
      <c r="H190" s="541"/>
      <c r="I190" s="541"/>
      <c r="J190" s="541"/>
      <c r="K190" s="541"/>
      <c r="L190" s="108"/>
      <c r="M190" s="108"/>
      <c r="N190" s="294">
        <f>SUM(O100)</f>
        <v>102.38061</v>
      </c>
      <c r="O190" s="294">
        <f>SUM(O102)</f>
        <v>323.33834999999999</v>
      </c>
      <c r="P190" s="297">
        <f t="shared" si="24"/>
        <v>425.71895999999998</v>
      </c>
      <c r="Q190" s="40"/>
      <c r="R190" s="40"/>
      <c r="S190" s="40"/>
      <c r="T190" s="40"/>
    </row>
    <row r="191" spans="1:26" ht="21" customHeight="1">
      <c r="A191" s="540" t="s">
        <v>246</v>
      </c>
      <c r="B191" s="541"/>
      <c r="C191" s="541"/>
      <c r="D191" s="541"/>
      <c r="E191" s="541"/>
      <c r="F191" s="541"/>
      <c r="G191" s="541"/>
      <c r="H191" s="541"/>
      <c r="I191" s="541"/>
      <c r="J191" s="541"/>
      <c r="K191" s="541"/>
      <c r="L191" s="108"/>
      <c r="M191" s="108"/>
      <c r="N191" s="294">
        <f>SUM(N150)</f>
        <v>85.002189999999999</v>
      </c>
      <c r="O191" s="294">
        <f>SUM(O150)</f>
        <v>62.506349999999998</v>
      </c>
      <c r="P191" s="297">
        <f t="shared" si="24"/>
        <v>147.50853999999998</v>
      </c>
      <c r="Q191" s="40"/>
      <c r="R191" s="40"/>
      <c r="S191" s="40"/>
      <c r="T191" s="40"/>
    </row>
    <row r="192" spans="1:26" ht="21" customHeight="1" thickBot="1">
      <c r="A192" s="552" t="s">
        <v>359</v>
      </c>
      <c r="B192" s="553"/>
      <c r="C192" s="553"/>
      <c r="D192" s="553"/>
      <c r="E192" s="553"/>
      <c r="F192" s="553"/>
      <c r="G192" s="553"/>
      <c r="H192" s="553"/>
      <c r="I192" s="553"/>
      <c r="J192" s="553"/>
      <c r="K192" s="553"/>
      <c r="L192" s="110"/>
      <c r="M192" s="110"/>
      <c r="N192" s="299">
        <f>SUM(N190-N191)</f>
        <v>17.378420000000006</v>
      </c>
      <c r="O192" s="299">
        <f>SUM(O190-O191)</f>
        <v>260.83199999999999</v>
      </c>
      <c r="P192" s="307">
        <f t="shared" si="24"/>
        <v>278.21042</v>
      </c>
      <c r="Q192" s="40"/>
      <c r="R192" s="191" t="s">
        <v>434</v>
      </c>
      <c r="S192" s="40"/>
      <c r="T192" s="40"/>
    </row>
    <row r="193" spans="1:20">
      <c r="A193" s="120"/>
      <c r="B193" s="120"/>
      <c r="C193" s="120"/>
      <c r="D193" s="120"/>
      <c r="E193" s="120"/>
      <c r="F193" s="120"/>
      <c r="G193" s="120"/>
      <c r="H193" s="120"/>
      <c r="I193" s="120"/>
      <c r="J193" s="121"/>
      <c r="K193" s="122"/>
      <c r="L193" s="122"/>
      <c r="M193" s="123"/>
      <c r="N193" s="40"/>
      <c r="O193" s="40"/>
      <c r="P193" s="40"/>
      <c r="Q193" s="40"/>
      <c r="R193" s="40"/>
      <c r="S193" s="40"/>
      <c r="T193" s="40"/>
    </row>
    <row r="194" spans="1:20">
      <c r="A194" s="40" t="s">
        <v>419</v>
      </c>
      <c r="B194" s="40"/>
      <c r="C194" s="40"/>
      <c r="D194" s="40"/>
      <c r="E194" s="40"/>
      <c r="F194" s="40"/>
      <c r="G194" s="40"/>
      <c r="H194" s="40"/>
      <c r="I194" s="40"/>
      <c r="J194" s="40"/>
      <c r="K194" s="40"/>
      <c r="L194" s="40"/>
      <c r="M194" s="40"/>
      <c r="N194" s="40"/>
      <c r="O194" s="40"/>
      <c r="P194" s="40"/>
      <c r="Q194" s="40"/>
      <c r="R194" s="40"/>
      <c r="S194" s="40"/>
      <c r="T194" s="40"/>
    </row>
    <row r="195" spans="1:20">
      <c r="A195" s="40"/>
      <c r="B195" s="40"/>
      <c r="C195" s="40"/>
      <c r="D195" s="40"/>
      <c r="E195" s="40"/>
      <c r="F195" s="40"/>
      <c r="G195" s="40"/>
      <c r="H195" s="40"/>
      <c r="I195" s="40"/>
      <c r="J195" s="40"/>
      <c r="K195" s="40"/>
      <c r="L195" s="40"/>
      <c r="M195" s="40"/>
      <c r="N195" s="40"/>
      <c r="O195" s="40"/>
      <c r="P195" s="40"/>
    </row>
    <row r="196" spans="1:20">
      <c r="A196" s="40"/>
      <c r="B196" s="40"/>
      <c r="C196" s="40"/>
      <c r="D196" s="40"/>
      <c r="E196" s="40"/>
      <c r="F196" s="40"/>
      <c r="G196" s="40"/>
      <c r="H196" s="40"/>
      <c r="I196" s="40"/>
      <c r="J196" s="40"/>
      <c r="K196" s="40"/>
      <c r="L196" s="40"/>
      <c r="M196" s="40"/>
      <c r="N196" s="40"/>
      <c r="O196" s="40"/>
      <c r="P196" s="40"/>
    </row>
    <row r="197" spans="1:20">
      <c r="A197" s="40"/>
      <c r="B197" s="40"/>
      <c r="C197" s="40"/>
      <c r="D197" s="40"/>
      <c r="E197" s="40"/>
      <c r="F197" s="40"/>
      <c r="G197" s="40"/>
      <c r="H197" s="40"/>
      <c r="I197" s="40"/>
      <c r="J197" s="40"/>
      <c r="K197" s="40"/>
      <c r="L197" s="40"/>
      <c r="M197" s="40"/>
      <c r="N197" s="40"/>
      <c r="O197" s="40"/>
      <c r="P197" s="40"/>
    </row>
    <row r="198" spans="1:20">
      <c r="F198" s="81"/>
    </row>
  </sheetData>
  <mergeCells count="290">
    <mergeCell ref="A188:K188"/>
    <mergeCell ref="A189:K189"/>
    <mergeCell ref="A190:K190"/>
    <mergeCell ref="A191:K191"/>
    <mergeCell ref="A192:K192"/>
    <mergeCell ref="A182:K182"/>
    <mergeCell ref="A183:K183"/>
    <mergeCell ref="A184:K184"/>
    <mergeCell ref="A185:K185"/>
    <mergeCell ref="A186:K186"/>
    <mergeCell ref="A187:K187"/>
    <mergeCell ref="A176:K176"/>
    <mergeCell ref="A177:K177"/>
    <mergeCell ref="A178:K178"/>
    <mergeCell ref="A179:K179"/>
    <mergeCell ref="A180:K180"/>
    <mergeCell ref="A181:K181"/>
    <mergeCell ref="A170:K170"/>
    <mergeCell ref="A171:K171"/>
    <mergeCell ref="A172:K172"/>
    <mergeCell ref="A173:P173"/>
    <mergeCell ref="A174:K174"/>
    <mergeCell ref="A175:K175"/>
    <mergeCell ref="A164:K164"/>
    <mergeCell ref="A165:K165"/>
    <mergeCell ref="A166:K166"/>
    <mergeCell ref="A167:K167"/>
    <mergeCell ref="A168:K168"/>
    <mergeCell ref="A169:K169"/>
    <mergeCell ref="A158:K158"/>
    <mergeCell ref="A159:K159"/>
    <mergeCell ref="A160:K160"/>
    <mergeCell ref="A161:K161"/>
    <mergeCell ref="A162:K162"/>
    <mergeCell ref="A163:K163"/>
    <mergeCell ref="A152:K152"/>
    <mergeCell ref="A153:P153"/>
    <mergeCell ref="A154:K154"/>
    <mergeCell ref="A155:K155"/>
    <mergeCell ref="A156:K156"/>
    <mergeCell ref="A157:K157"/>
    <mergeCell ref="A148:E148"/>
    <mergeCell ref="F148:K148"/>
    <mergeCell ref="A149:E149"/>
    <mergeCell ref="F149:K149"/>
    <mergeCell ref="A150:K150"/>
    <mergeCell ref="A151:K151"/>
    <mergeCell ref="A144:E144"/>
    <mergeCell ref="F144:K144"/>
    <mergeCell ref="A145:K145"/>
    <mergeCell ref="A146:P146"/>
    <mergeCell ref="A147:E147"/>
    <mergeCell ref="F147:K147"/>
    <mergeCell ref="A141:E141"/>
    <mergeCell ref="F141:K141"/>
    <mergeCell ref="A142:E142"/>
    <mergeCell ref="F142:K142"/>
    <mergeCell ref="A143:E143"/>
    <mergeCell ref="F143:K143"/>
    <mergeCell ref="A135:K135"/>
    <mergeCell ref="A136:K136"/>
    <mergeCell ref="A137:P137"/>
    <mergeCell ref="A138:E138"/>
    <mergeCell ref="F138:K138"/>
    <mergeCell ref="A139:E140"/>
    <mergeCell ref="F139:K139"/>
    <mergeCell ref="F140:K140"/>
    <mergeCell ref="A132:E132"/>
    <mergeCell ref="F132:K132"/>
    <mergeCell ref="A133:E133"/>
    <mergeCell ref="F133:K133"/>
    <mergeCell ref="A134:E134"/>
    <mergeCell ref="F134:K134"/>
    <mergeCell ref="A129:E129"/>
    <mergeCell ref="F129:K129"/>
    <mergeCell ref="A130:E130"/>
    <mergeCell ref="F130:K130"/>
    <mergeCell ref="A131:E131"/>
    <mergeCell ref="F131:K131"/>
    <mergeCell ref="A126:E126"/>
    <mergeCell ref="F126:K126"/>
    <mergeCell ref="A127:E127"/>
    <mergeCell ref="F127:K127"/>
    <mergeCell ref="A128:E128"/>
    <mergeCell ref="F128:K128"/>
    <mergeCell ref="A123:E123"/>
    <mergeCell ref="F123:K123"/>
    <mergeCell ref="A124:E124"/>
    <mergeCell ref="F124:K124"/>
    <mergeCell ref="A125:E125"/>
    <mergeCell ref="F125:K125"/>
    <mergeCell ref="A119:E119"/>
    <mergeCell ref="F119:K119"/>
    <mergeCell ref="A120:E120"/>
    <mergeCell ref="F120:K120"/>
    <mergeCell ref="A121:K121"/>
    <mergeCell ref="A122:P122"/>
    <mergeCell ref="A114:E114"/>
    <mergeCell ref="F114:I114"/>
    <mergeCell ref="A115:E118"/>
    <mergeCell ref="F115:K115"/>
    <mergeCell ref="F116:K116"/>
    <mergeCell ref="F117:K117"/>
    <mergeCell ref="F118:K118"/>
    <mergeCell ref="A110:E112"/>
    <mergeCell ref="F110:K110"/>
    <mergeCell ref="F111:K111"/>
    <mergeCell ref="F112:K112"/>
    <mergeCell ref="A113:E113"/>
    <mergeCell ref="F113:I113"/>
    <mergeCell ref="A105:P105"/>
    <mergeCell ref="A106:P106"/>
    <mergeCell ref="A107:E108"/>
    <mergeCell ref="F107:K108"/>
    <mergeCell ref="L107:P107"/>
    <mergeCell ref="A109:P109"/>
    <mergeCell ref="A103:C103"/>
    <mergeCell ref="D103:F103"/>
    <mergeCell ref="G103:I103"/>
    <mergeCell ref="J103:K103"/>
    <mergeCell ref="L103:M103"/>
    <mergeCell ref="A104:F104"/>
    <mergeCell ref="G104:I104"/>
    <mergeCell ref="J104:K104"/>
    <mergeCell ref="L104:M104"/>
    <mergeCell ref="A101:P101"/>
    <mergeCell ref="A102:C102"/>
    <mergeCell ref="D102:F102"/>
    <mergeCell ref="G102:I102"/>
    <mergeCell ref="J102:K102"/>
    <mergeCell ref="L102:M102"/>
    <mergeCell ref="A99:P99"/>
    <mergeCell ref="A100:C100"/>
    <mergeCell ref="D100:F100"/>
    <mergeCell ref="G100:I100"/>
    <mergeCell ref="J100:K100"/>
    <mergeCell ref="L100:M100"/>
    <mergeCell ref="A97:P97"/>
    <mergeCell ref="A98:C98"/>
    <mergeCell ref="D98:F98"/>
    <mergeCell ref="G98:I98"/>
    <mergeCell ref="J98:K98"/>
    <mergeCell ref="L98:M98"/>
    <mergeCell ref="A95:P95"/>
    <mergeCell ref="A96:C96"/>
    <mergeCell ref="D96:F96"/>
    <mergeCell ref="G96:I96"/>
    <mergeCell ref="J96:K96"/>
    <mergeCell ref="L96:M96"/>
    <mergeCell ref="A93:C93"/>
    <mergeCell ref="D93:F93"/>
    <mergeCell ref="G93:I93"/>
    <mergeCell ref="J93:K93"/>
    <mergeCell ref="L93:M93"/>
    <mergeCell ref="A94:P94"/>
    <mergeCell ref="A91:P91"/>
    <mergeCell ref="A92:C92"/>
    <mergeCell ref="D92:F92"/>
    <mergeCell ref="G92:I92"/>
    <mergeCell ref="J92:K92"/>
    <mergeCell ref="L92:M92"/>
    <mergeCell ref="A89:P89"/>
    <mergeCell ref="A90:C90"/>
    <mergeCell ref="D90:F90"/>
    <mergeCell ref="G90:I90"/>
    <mergeCell ref="J90:K90"/>
    <mergeCell ref="L90:M90"/>
    <mergeCell ref="A87:P87"/>
    <mergeCell ref="A88:C88"/>
    <mergeCell ref="D88:F88"/>
    <mergeCell ref="G88:I88"/>
    <mergeCell ref="J88:K88"/>
    <mergeCell ref="L88:M88"/>
    <mergeCell ref="A85:P85"/>
    <mergeCell ref="A86:C86"/>
    <mergeCell ref="D86:F86"/>
    <mergeCell ref="G86:I86"/>
    <mergeCell ref="J86:K86"/>
    <mergeCell ref="L86:M86"/>
    <mergeCell ref="A83:C83"/>
    <mergeCell ref="D83:F83"/>
    <mergeCell ref="G83:I83"/>
    <mergeCell ref="J83:K83"/>
    <mergeCell ref="L83:M83"/>
    <mergeCell ref="A84:P84"/>
    <mergeCell ref="A78:K78"/>
    <mergeCell ref="A79:K79"/>
    <mergeCell ref="A80:P80"/>
    <mergeCell ref="A81:P81"/>
    <mergeCell ref="A82:M82"/>
    <mergeCell ref="N82:P82"/>
    <mergeCell ref="A72:K72"/>
    <mergeCell ref="A73:K73"/>
    <mergeCell ref="A74:P74"/>
    <mergeCell ref="A75:K75"/>
    <mergeCell ref="A76:K76"/>
    <mergeCell ref="A77:K77"/>
    <mergeCell ref="A66:K66"/>
    <mergeCell ref="A67:K67"/>
    <mergeCell ref="A68:K68"/>
    <mergeCell ref="A69:K69"/>
    <mergeCell ref="A70:K70"/>
    <mergeCell ref="A71:P71"/>
    <mergeCell ref="A60:K60"/>
    <mergeCell ref="A61:K61"/>
    <mergeCell ref="A62:P62"/>
    <mergeCell ref="A63:P63"/>
    <mergeCell ref="A64:K64"/>
    <mergeCell ref="A65:K65"/>
    <mergeCell ref="A54:K54"/>
    <mergeCell ref="A55:K55"/>
    <mergeCell ref="A56:K56"/>
    <mergeCell ref="A57:P57"/>
    <mergeCell ref="A58:K58"/>
    <mergeCell ref="A59:K59"/>
    <mergeCell ref="A48:K48"/>
    <mergeCell ref="A49:K49"/>
    <mergeCell ref="A50:K50"/>
    <mergeCell ref="A51:K51"/>
    <mergeCell ref="A52:K52"/>
    <mergeCell ref="A53:K53"/>
    <mergeCell ref="A42:K42"/>
    <mergeCell ref="A43:K43"/>
    <mergeCell ref="A44:K44"/>
    <mergeCell ref="A45:P45"/>
    <mergeCell ref="A46:K46"/>
    <mergeCell ref="A47:K47"/>
    <mergeCell ref="A36:K37"/>
    <mergeCell ref="L36:P36"/>
    <mergeCell ref="A38:P38"/>
    <mergeCell ref="A39:P39"/>
    <mergeCell ref="A40:K40"/>
    <mergeCell ref="A41:K41"/>
    <mergeCell ref="A32:B32"/>
    <mergeCell ref="C32:D32"/>
    <mergeCell ref="A33:B33"/>
    <mergeCell ref="C33:D33"/>
    <mergeCell ref="A34:P34"/>
    <mergeCell ref="A35:P35"/>
    <mergeCell ref="A27:B27"/>
    <mergeCell ref="C27:D27"/>
    <mergeCell ref="A28:B29"/>
    <mergeCell ref="C28:D28"/>
    <mergeCell ref="C29:D29"/>
    <mergeCell ref="A30:B31"/>
    <mergeCell ref="C30:D30"/>
    <mergeCell ref="C31:D31"/>
    <mergeCell ref="A23:B24"/>
    <mergeCell ref="C23:D23"/>
    <mergeCell ref="C24:D24"/>
    <mergeCell ref="A25:B26"/>
    <mergeCell ref="C25:D25"/>
    <mergeCell ref="C26:D26"/>
    <mergeCell ref="A21:P21"/>
    <mergeCell ref="A22:D22"/>
    <mergeCell ref="E22:G22"/>
    <mergeCell ref="H22:J22"/>
    <mergeCell ref="K22:M22"/>
    <mergeCell ref="N22:P22"/>
    <mergeCell ref="A18:P18"/>
    <mergeCell ref="A19:B19"/>
    <mergeCell ref="C19:D19"/>
    <mergeCell ref="A20:B20"/>
    <mergeCell ref="C20:D20"/>
    <mergeCell ref="E20:F20"/>
    <mergeCell ref="H20:I20"/>
    <mergeCell ref="K20:L20"/>
    <mergeCell ref="N20:O20"/>
    <mergeCell ref="A16:P16"/>
    <mergeCell ref="A17:B17"/>
    <mergeCell ref="C17:D17"/>
    <mergeCell ref="A8:K8"/>
    <mergeCell ref="A9:K9"/>
    <mergeCell ref="A10:K10"/>
    <mergeCell ref="A11:K11"/>
    <mergeCell ref="A12:P12"/>
    <mergeCell ref="A13:D14"/>
    <mergeCell ref="E13:P13"/>
    <mergeCell ref="E14:G14"/>
    <mergeCell ref="H14:J14"/>
    <mergeCell ref="K14:M14"/>
    <mergeCell ref="A1:P2"/>
    <mergeCell ref="A3:P3"/>
    <mergeCell ref="A4:K4"/>
    <mergeCell ref="A5:K5"/>
    <mergeCell ref="A6:K6"/>
    <mergeCell ref="A7:K7"/>
    <mergeCell ref="N14:P14"/>
    <mergeCell ref="A15:B15"/>
    <mergeCell ref="C15:D15"/>
  </mergeCells>
  <printOptions horizontalCentered="1" verticalCentered="1"/>
  <pageMargins left="0.19685039370078741" right="0.19685039370078741" top="0.19685039370078741" bottom="0.19685039370078741" header="0.51181102362204722" footer="0.51181102362204722"/>
  <pageSetup paperSize="9" scale="6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R111"/>
  <sheetViews>
    <sheetView tabSelected="1" zoomScale="130" zoomScaleNormal="130" workbookViewId="0">
      <selection activeCell="I14" sqref="I14"/>
    </sheetView>
  </sheetViews>
  <sheetFormatPr defaultColWidth="0.85546875" defaultRowHeight="12.75"/>
  <cols>
    <col min="1" max="1" width="7.5703125" style="40" customWidth="1"/>
    <col min="2" max="2" width="36.140625" style="40" customWidth="1"/>
    <col min="3" max="4" width="9.85546875" style="40" customWidth="1"/>
    <col min="5" max="6" width="9" style="40" customWidth="1"/>
    <col min="7" max="7" width="9.7109375" style="40" customWidth="1"/>
    <col min="8" max="8" width="9.85546875" style="40" customWidth="1"/>
    <col min="9" max="9" width="29.7109375" style="40" customWidth="1"/>
    <col min="10" max="16384" width="0.85546875" style="40"/>
  </cols>
  <sheetData>
    <row r="1" spans="1:12">
      <c r="I1" s="69" t="s">
        <v>194</v>
      </c>
    </row>
    <row r="3" spans="1:12" s="30" customFormat="1" ht="15.75">
      <c r="I3" s="76" t="s">
        <v>101</v>
      </c>
      <c r="J3" s="66"/>
      <c r="K3" s="66"/>
      <c r="L3" s="66"/>
    </row>
    <row r="4" spans="1:12" s="3" customFormat="1" ht="15.75">
      <c r="H4" s="28"/>
      <c r="I4" s="83" t="s">
        <v>257</v>
      </c>
      <c r="J4" s="66"/>
      <c r="K4" s="66"/>
      <c r="L4" s="66"/>
    </row>
    <row r="5" spans="1:12" s="3" customFormat="1" ht="15.75">
      <c r="H5" s="42"/>
      <c r="I5" s="84" t="s">
        <v>259</v>
      </c>
      <c r="J5" s="67"/>
      <c r="K5" s="67"/>
      <c r="L5" s="67"/>
    </row>
    <row r="6" spans="1:12" s="3" customFormat="1" ht="15.75">
      <c r="H6" s="42"/>
      <c r="I6" s="63" t="s">
        <v>22</v>
      </c>
      <c r="J6" s="66"/>
      <c r="K6" s="66"/>
      <c r="L6" s="66"/>
    </row>
    <row r="7" spans="1:12" s="3" customFormat="1">
      <c r="H7" s="42"/>
      <c r="I7" s="43"/>
    </row>
    <row r="8" spans="1:12" s="44" customFormat="1" ht="15.75">
      <c r="A8" s="557" t="s">
        <v>200</v>
      </c>
      <c r="B8" s="557"/>
      <c r="C8" s="557"/>
      <c r="D8" s="557"/>
      <c r="E8" s="557"/>
      <c r="F8" s="557"/>
      <c r="G8" s="557"/>
      <c r="H8" s="557"/>
      <c r="I8" s="557"/>
    </row>
    <row r="9" spans="1:12" s="44" customFormat="1" ht="15.75">
      <c r="A9" s="562" t="s">
        <v>435</v>
      </c>
      <c r="B9" s="562"/>
      <c r="C9" s="562"/>
      <c r="D9" s="562"/>
      <c r="E9" s="562"/>
      <c r="F9" s="562"/>
      <c r="G9" s="562"/>
      <c r="H9" s="562"/>
      <c r="I9" s="562"/>
    </row>
    <row r="10" spans="1:12" s="4" customFormat="1" ht="11.25">
      <c r="A10" s="563" t="s">
        <v>113</v>
      </c>
      <c r="B10" s="563"/>
      <c r="C10" s="563"/>
      <c r="D10" s="563"/>
      <c r="E10" s="563"/>
      <c r="F10" s="563"/>
      <c r="G10" s="563"/>
      <c r="H10" s="563"/>
      <c r="I10" s="563"/>
    </row>
    <row r="11" spans="1:12" ht="11.25" customHeight="1"/>
    <row r="12" spans="1:12" s="46" customFormat="1" ht="31.5" customHeight="1">
      <c r="A12" s="558" t="s">
        <v>114</v>
      </c>
      <c r="B12" s="558" t="s">
        <v>115</v>
      </c>
      <c r="C12" s="559" t="s">
        <v>116</v>
      </c>
      <c r="D12" s="559"/>
      <c r="E12" s="560" t="s">
        <v>117</v>
      </c>
      <c r="F12" s="560"/>
      <c r="G12" s="560" t="s">
        <v>172</v>
      </c>
      <c r="H12" s="560"/>
      <c r="I12" s="558" t="s">
        <v>192</v>
      </c>
    </row>
    <row r="13" spans="1:12" s="46" customFormat="1" ht="12" customHeight="1">
      <c r="A13" s="558"/>
      <c r="B13" s="558"/>
      <c r="C13" s="125" t="s">
        <v>20</v>
      </c>
      <c r="D13" s="125" t="s">
        <v>21</v>
      </c>
      <c r="E13" s="126" t="s">
        <v>20</v>
      </c>
      <c r="F13" s="126" t="s">
        <v>21</v>
      </c>
      <c r="G13" s="126" t="s">
        <v>20</v>
      </c>
      <c r="H13" s="125" t="s">
        <v>21</v>
      </c>
      <c r="I13" s="561"/>
    </row>
    <row r="14" spans="1:12" s="47" customFormat="1" ht="11.85" customHeight="1">
      <c r="A14" s="127">
        <v>1</v>
      </c>
      <c r="B14" s="127">
        <v>2</v>
      </c>
      <c r="C14" s="127">
        <v>3</v>
      </c>
      <c r="D14" s="127">
        <v>4</v>
      </c>
      <c r="E14" s="127">
        <v>5</v>
      </c>
      <c r="F14" s="127">
        <v>6</v>
      </c>
      <c r="G14" s="127">
        <v>7</v>
      </c>
      <c r="H14" s="127">
        <v>8</v>
      </c>
      <c r="I14" s="127">
        <v>9</v>
      </c>
    </row>
    <row r="15" spans="1:12" s="48" customFormat="1" ht="45" customHeight="1">
      <c r="A15" s="128">
        <v>1</v>
      </c>
      <c r="B15" s="129" t="s">
        <v>169</v>
      </c>
      <c r="C15" s="128">
        <v>2014</v>
      </c>
      <c r="D15" s="128">
        <v>2014</v>
      </c>
      <c r="E15" s="128">
        <v>2017</v>
      </c>
      <c r="F15" s="128">
        <v>2017</v>
      </c>
      <c r="G15" s="128">
        <f>SUM(4655+4444+3976+2224.56+1322.95+2510.55+1977.11)</f>
        <v>21110.17</v>
      </c>
      <c r="H15" s="128">
        <f>SUM(H52:H55)+H34</f>
        <v>1215.2033199999998</v>
      </c>
      <c r="I15" s="94" t="s">
        <v>201</v>
      </c>
    </row>
    <row r="16" spans="1:12" s="48" customFormat="1" ht="45" customHeight="1">
      <c r="A16" s="128">
        <v>2</v>
      </c>
      <c r="B16" s="129" t="s">
        <v>170</v>
      </c>
      <c r="C16" s="128">
        <v>2014</v>
      </c>
      <c r="D16" s="128">
        <v>2014</v>
      </c>
      <c r="E16" s="128">
        <v>2017</v>
      </c>
      <c r="F16" s="128">
        <v>2017</v>
      </c>
      <c r="G16" s="128">
        <f>SUM(4947+3568.1+0.9+2245.76+1363.99+2245.77+2000.2)</f>
        <v>16371.720000000001</v>
      </c>
      <c r="H16" s="128">
        <f>SUM(H97:H102)+H79</f>
        <v>1192.3905400000001</v>
      </c>
      <c r="I16" s="94" t="s">
        <v>201</v>
      </c>
    </row>
    <row r="17" spans="1:18" s="48" customFormat="1" ht="11.85" customHeight="1">
      <c r="A17" s="136"/>
      <c r="B17" s="137" t="s">
        <v>171</v>
      </c>
      <c r="C17" s="130"/>
      <c r="D17" s="130"/>
      <c r="E17" s="130"/>
      <c r="F17" s="130"/>
      <c r="G17" s="130">
        <f>SUM(G15:G16)</f>
        <v>37481.89</v>
      </c>
      <c r="H17" s="130">
        <f>SUM(H15:H16)</f>
        <v>2407.5938599999999</v>
      </c>
      <c r="I17" s="138"/>
    </row>
    <row r="18" spans="1:18" s="48" customFormat="1">
      <c r="A18" s="572" t="s">
        <v>211</v>
      </c>
      <c r="B18" s="573"/>
      <c r="C18" s="573"/>
      <c r="D18" s="573"/>
      <c r="E18" s="573"/>
      <c r="F18" s="573"/>
      <c r="G18" s="573"/>
      <c r="H18" s="573"/>
      <c r="I18" s="573"/>
    </row>
    <row r="19" spans="1:18" s="46" customFormat="1" ht="22.5" customHeight="1">
      <c r="A19" s="565" t="s">
        <v>173</v>
      </c>
      <c r="B19" s="565"/>
      <c r="C19" s="565"/>
      <c r="D19" s="565"/>
      <c r="E19" s="565"/>
      <c r="F19" s="565"/>
      <c r="G19" s="565"/>
      <c r="H19" s="565"/>
      <c r="I19" s="565"/>
      <c r="J19" s="48"/>
      <c r="K19" s="48"/>
      <c r="L19" s="48"/>
      <c r="M19" s="48"/>
      <c r="N19" s="48"/>
      <c r="O19" s="48"/>
      <c r="P19" s="48"/>
      <c r="Q19" s="48"/>
      <c r="R19" s="48"/>
    </row>
    <row r="20" spans="1:18" s="48" customFormat="1" ht="11.85" customHeight="1">
      <c r="A20" s="564" t="s">
        <v>174</v>
      </c>
      <c r="B20" s="564"/>
      <c r="C20" s="564"/>
      <c r="D20" s="564"/>
      <c r="E20" s="564"/>
      <c r="F20" s="564"/>
      <c r="G20" s="564"/>
      <c r="H20" s="564"/>
      <c r="I20" s="564"/>
    </row>
    <row r="21" spans="1:18" s="48" customFormat="1" ht="56.25" customHeight="1">
      <c r="A21" s="88" t="s">
        <v>57</v>
      </c>
      <c r="B21" s="138" t="s">
        <v>260</v>
      </c>
      <c r="C21" s="88">
        <v>2016</v>
      </c>
      <c r="D21" s="88" t="s">
        <v>209</v>
      </c>
      <c r="E21" s="88">
        <v>2016</v>
      </c>
      <c r="F21" s="88" t="s">
        <v>209</v>
      </c>
      <c r="G21" s="88">
        <v>1322.95</v>
      </c>
      <c r="H21" s="178" t="s">
        <v>209</v>
      </c>
      <c r="I21" s="90" t="s">
        <v>268</v>
      </c>
    </row>
    <row r="22" spans="1:18" s="48" customFormat="1" ht="56.25" customHeight="1">
      <c r="A22" s="158" t="s">
        <v>59</v>
      </c>
      <c r="B22" s="176" t="s">
        <v>423</v>
      </c>
      <c r="C22" s="88">
        <v>2017</v>
      </c>
      <c r="D22" s="88" t="s">
        <v>209</v>
      </c>
      <c r="E22" s="88">
        <v>2017</v>
      </c>
      <c r="F22" s="88" t="s">
        <v>209</v>
      </c>
      <c r="G22" s="88">
        <v>1977.11</v>
      </c>
      <c r="H22" s="180">
        <v>116.54552</v>
      </c>
      <c r="I22" s="90" t="s">
        <v>268</v>
      </c>
    </row>
    <row r="23" spans="1:18" s="48" customFormat="1" ht="11.85" customHeight="1">
      <c r="A23" s="564" t="s">
        <v>269</v>
      </c>
      <c r="B23" s="564"/>
      <c r="C23" s="564"/>
      <c r="D23" s="564"/>
      <c r="E23" s="564"/>
      <c r="F23" s="564"/>
      <c r="G23" s="564"/>
      <c r="H23" s="564"/>
      <c r="I23" s="564"/>
    </row>
    <row r="24" spans="1:18" s="48" customFormat="1" ht="21.75" customHeight="1">
      <c r="A24" s="136" t="s">
        <v>11</v>
      </c>
      <c r="B24" s="138" t="s">
        <v>262</v>
      </c>
      <c r="C24" s="88">
        <v>2016</v>
      </c>
      <c r="D24" s="88" t="s">
        <v>209</v>
      </c>
      <c r="E24" s="88">
        <v>2016</v>
      </c>
      <c r="F24" s="88" t="s">
        <v>209</v>
      </c>
      <c r="G24" s="89">
        <v>688.54</v>
      </c>
      <c r="H24" s="178" t="s">
        <v>209</v>
      </c>
      <c r="I24" s="90" t="s">
        <v>268</v>
      </c>
    </row>
    <row r="25" spans="1:18" s="48" customFormat="1" ht="21.75" customHeight="1">
      <c r="A25" s="91" t="s">
        <v>12</v>
      </c>
      <c r="B25" s="138" t="s">
        <v>263</v>
      </c>
      <c r="C25" s="88">
        <v>2016</v>
      </c>
      <c r="D25" s="88" t="s">
        <v>209</v>
      </c>
      <c r="E25" s="88">
        <v>2016</v>
      </c>
      <c r="F25" s="88" t="s">
        <v>209</v>
      </c>
      <c r="G25" s="89">
        <v>317.8</v>
      </c>
      <c r="H25" s="178" t="s">
        <v>209</v>
      </c>
      <c r="I25" s="90" t="s">
        <v>268</v>
      </c>
    </row>
    <row r="26" spans="1:18" s="48" customFormat="1" ht="21.75" customHeight="1">
      <c r="A26" s="91" t="s">
        <v>62</v>
      </c>
      <c r="B26" s="138" t="s">
        <v>264</v>
      </c>
      <c r="C26" s="88">
        <v>2016</v>
      </c>
      <c r="D26" s="88" t="s">
        <v>209</v>
      </c>
      <c r="E26" s="88">
        <v>2016</v>
      </c>
      <c r="F26" s="88" t="s">
        <v>209</v>
      </c>
      <c r="G26" s="89">
        <v>487.29</v>
      </c>
      <c r="H26" s="178" t="s">
        <v>209</v>
      </c>
      <c r="I26" s="90" t="s">
        <v>268</v>
      </c>
    </row>
    <row r="27" spans="1:18" s="48" customFormat="1" ht="21.75" customHeight="1">
      <c r="A27" s="91" t="s">
        <v>270</v>
      </c>
      <c r="B27" s="138" t="s">
        <v>265</v>
      </c>
      <c r="C27" s="88">
        <v>2016</v>
      </c>
      <c r="D27" s="88" t="s">
        <v>209</v>
      </c>
      <c r="E27" s="88">
        <v>2016</v>
      </c>
      <c r="F27" s="88" t="s">
        <v>209</v>
      </c>
      <c r="G27" s="89">
        <v>508.47</v>
      </c>
      <c r="H27" s="178" t="s">
        <v>209</v>
      </c>
      <c r="I27" s="90" t="s">
        <v>268</v>
      </c>
    </row>
    <row r="28" spans="1:18" s="48" customFormat="1" ht="21.75" customHeight="1">
      <c r="A28" s="91" t="s">
        <v>271</v>
      </c>
      <c r="B28" s="138" t="s">
        <v>266</v>
      </c>
      <c r="C28" s="88">
        <v>2016</v>
      </c>
      <c r="D28" s="88" t="s">
        <v>209</v>
      </c>
      <c r="E28" s="88">
        <v>2016</v>
      </c>
      <c r="F28" s="88" t="s">
        <v>209</v>
      </c>
      <c r="G28" s="89">
        <v>222.46</v>
      </c>
      <c r="H28" s="178" t="s">
        <v>209</v>
      </c>
      <c r="I28" s="90" t="s">
        <v>268</v>
      </c>
    </row>
    <row r="29" spans="1:18" s="48" customFormat="1" ht="21.75" customHeight="1">
      <c r="A29" s="136" t="s">
        <v>393</v>
      </c>
      <c r="B29" s="138" t="s">
        <v>398</v>
      </c>
      <c r="C29" s="88">
        <v>2017</v>
      </c>
      <c r="D29" s="88" t="s">
        <v>209</v>
      </c>
      <c r="E29" s="88">
        <v>2017</v>
      </c>
      <c r="F29" s="88" t="s">
        <v>209</v>
      </c>
      <c r="G29" s="89">
        <v>275.42</v>
      </c>
      <c r="H29" s="178" t="s">
        <v>209</v>
      </c>
      <c r="I29" s="90" t="s">
        <v>268</v>
      </c>
    </row>
    <row r="30" spans="1:18" s="48" customFormat="1" ht="21.75" customHeight="1">
      <c r="A30" s="91" t="s">
        <v>394</v>
      </c>
      <c r="B30" s="138" t="s">
        <v>321</v>
      </c>
      <c r="C30" s="88">
        <v>2017</v>
      </c>
      <c r="D30" s="88" t="s">
        <v>209</v>
      </c>
      <c r="E30" s="88">
        <v>2017</v>
      </c>
      <c r="F30" s="88" t="s">
        <v>209</v>
      </c>
      <c r="G30" s="89">
        <v>275.41000000000003</v>
      </c>
      <c r="H30" s="178" t="s">
        <v>209</v>
      </c>
      <c r="I30" s="90" t="s">
        <v>268</v>
      </c>
    </row>
    <row r="31" spans="1:18" s="48" customFormat="1" ht="21.75" customHeight="1">
      <c r="A31" s="91" t="s">
        <v>395</v>
      </c>
      <c r="B31" s="138" t="s">
        <v>322</v>
      </c>
      <c r="C31" s="88">
        <v>2017</v>
      </c>
      <c r="D31" s="88" t="s">
        <v>209</v>
      </c>
      <c r="E31" s="88">
        <v>2017</v>
      </c>
      <c r="F31" s="88" t="s">
        <v>209</v>
      </c>
      <c r="G31" s="89">
        <v>201.26</v>
      </c>
      <c r="H31" s="178" t="s">
        <v>209</v>
      </c>
      <c r="I31" s="90" t="s">
        <v>268</v>
      </c>
    </row>
    <row r="32" spans="1:18" s="48" customFormat="1" ht="21.75" customHeight="1">
      <c r="A32" s="91" t="s">
        <v>396</v>
      </c>
      <c r="B32" s="138" t="s">
        <v>399</v>
      </c>
      <c r="C32" s="88">
        <v>2017</v>
      </c>
      <c r="D32" s="88" t="s">
        <v>209</v>
      </c>
      <c r="E32" s="88">
        <v>2017</v>
      </c>
      <c r="F32" s="88" t="s">
        <v>209</v>
      </c>
      <c r="G32" s="89">
        <v>148.29</v>
      </c>
      <c r="H32" s="178" t="s">
        <v>209</v>
      </c>
      <c r="I32" s="90" t="s">
        <v>268</v>
      </c>
    </row>
    <row r="33" spans="1:9" s="48" customFormat="1" ht="21.75" customHeight="1">
      <c r="A33" s="91" t="s">
        <v>397</v>
      </c>
      <c r="B33" s="138" t="s">
        <v>324</v>
      </c>
      <c r="C33" s="88">
        <v>2017</v>
      </c>
      <c r="D33" s="88" t="s">
        <v>209</v>
      </c>
      <c r="E33" s="88">
        <v>2017</v>
      </c>
      <c r="F33" s="88" t="s">
        <v>209</v>
      </c>
      <c r="G33" s="89">
        <v>1610.17</v>
      </c>
      <c r="H33" s="178" t="s">
        <v>209</v>
      </c>
      <c r="I33" s="90" t="s">
        <v>268</v>
      </c>
    </row>
    <row r="34" spans="1:9" s="48" customFormat="1" ht="11.85" customHeight="1">
      <c r="A34" s="564" t="s">
        <v>118</v>
      </c>
      <c r="B34" s="564"/>
      <c r="C34" s="89"/>
      <c r="D34" s="89"/>
      <c r="E34" s="89"/>
      <c r="F34" s="89"/>
      <c r="G34" s="89">
        <f>SUM(G21+G22+G24+G25+G26+G27+G28+G29+G30+G31+G32+G33)</f>
        <v>8035.17</v>
      </c>
      <c r="H34" s="179">
        <f>SUM(H22)</f>
        <v>116.54552</v>
      </c>
      <c r="I34" s="138"/>
    </row>
    <row r="35" spans="1:9" s="50" customFormat="1" ht="20.25" hidden="1" customHeight="1">
      <c r="A35" s="567" t="s">
        <v>175</v>
      </c>
      <c r="B35" s="568"/>
      <c r="C35" s="568"/>
      <c r="D35" s="568"/>
      <c r="E35" s="568"/>
      <c r="F35" s="568"/>
      <c r="G35" s="568"/>
      <c r="H35" s="568"/>
      <c r="I35" s="569"/>
    </row>
    <row r="36" spans="1:9" s="49" customFormat="1" ht="12.75" hidden="1" customHeight="1">
      <c r="A36" s="566" t="s">
        <v>176</v>
      </c>
      <c r="B36" s="566"/>
      <c r="C36" s="566"/>
      <c r="D36" s="566"/>
      <c r="E36" s="566"/>
      <c r="F36" s="566"/>
      <c r="G36" s="566"/>
      <c r="H36" s="566"/>
      <c r="I36" s="566"/>
    </row>
    <row r="37" spans="1:9" s="48" customFormat="1" ht="11.85" hidden="1" customHeight="1">
      <c r="A37" s="136" t="s">
        <v>51</v>
      </c>
      <c r="B37" s="138"/>
      <c r="C37" s="89"/>
      <c r="D37" s="89"/>
      <c r="E37" s="89"/>
      <c r="F37" s="89"/>
      <c r="G37" s="89"/>
      <c r="H37" s="89"/>
      <c r="I37" s="138"/>
    </row>
    <row r="38" spans="1:9" s="48" customFormat="1" ht="11.85" hidden="1" customHeight="1">
      <c r="A38" s="89" t="s">
        <v>27</v>
      </c>
      <c r="B38" s="138"/>
      <c r="C38" s="89"/>
      <c r="D38" s="89"/>
      <c r="E38" s="89"/>
      <c r="F38" s="89"/>
      <c r="G38" s="89"/>
      <c r="H38" s="89"/>
      <c r="I38" s="138"/>
    </row>
    <row r="39" spans="1:9" s="49" customFormat="1" ht="12.75" hidden="1" customHeight="1">
      <c r="A39" s="566" t="s">
        <v>177</v>
      </c>
      <c r="B39" s="566"/>
      <c r="C39" s="566"/>
      <c r="D39" s="566"/>
      <c r="E39" s="566"/>
      <c r="F39" s="566"/>
      <c r="G39" s="566"/>
      <c r="H39" s="566"/>
      <c r="I39" s="566"/>
    </row>
    <row r="40" spans="1:9" s="48" customFormat="1" ht="11.85" hidden="1" customHeight="1">
      <c r="A40" s="92" t="s">
        <v>92</v>
      </c>
      <c r="B40" s="138"/>
      <c r="C40" s="89"/>
      <c r="D40" s="89"/>
      <c r="E40" s="89"/>
      <c r="F40" s="89"/>
      <c r="G40" s="89"/>
      <c r="H40" s="89"/>
      <c r="I40" s="138"/>
    </row>
    <row r="41" spans="1:9" s="48" customFormat="1" ht="11.85" hidden="1" customHeight="1">
      <c r="A41" s="89" t="s">
        <v>27</v>
      </c>
      <c r="B41" s="138"/>
      <c r="C41" s="89"/>
      <c r="D41" s="89"/>
      <c r="E41" s="89"/>
      <c r="F41" s="89"/>
      <c r="G41" s="89"/>
      <c r="H41" s="89"/>
      <c r="I41" s="138"/>
    </row>
    <row r="42" spans="1:9" s="48" customFormat="1" ht="11.85" hidden="1" customHeight="1">
      <c r="A42" s="564" t="s">
        <v>119</v>
      </c>
      <c r="B42" s="564"/>
      <c r="C42" s="89"/>
      <c r="D42" s="89"/>
      <c r="E42" s="89"/>
      <c r="F42" s="89"/>
      <c r="G42" s="89"/>
      <c r="H42" s="89"/>
      <c r="I42" s="138"/>
    </row>
    <row r="43" spans="1:9" s="50" customFormat="1" ht="11.25" hidden="1">
      <c r="A43" s="565" t="s">
        <v>93</v>
      </c>
      <c r="B43" s="565"/>
      <c r="C43" s="565"/>
      <c r="D43" s="565"/>
      <c r="E43" s="565"/>
      <c r="F43" s="565"/>
      <c r="G43" s="565"/>
      <c r="H43" s="565"/>
      <c r="I43" s="565"/>
    </row>
    <row r="44" spans="1:9" s="48" customFormat="1" ht="11.85" hidden="1" customHeight="1">
      <c r="A44" s="564" t="s">
        <v>178</v>
      </c>
      <c r="B44" s="564"/>
      <c r="C44" s="564"/>
      <c r="D44" s="564"/>
      <c r="E44" s="564"/>
      <c r="F44" s="564"/>
      <c r="G44" s="564"/>
      <c r="H44" s="564"/>
      <c r="I44" s="564"/>
    </row>
    <row r="45" spans="1:9" s="48" customFormat="1" ht="11.85" hidden="1" customHeight="1">
      <c r="A45" s="136" t="s">
        <v>52</v>
      </c>
      <c r="B45" s="138"/>
      <c r="C45" s="89"/>
      <c r="D45" s="89"/>
      <c r="E45" s="89"/>
      <c r="F45" s="89"/>
      <c r="G45" s="89"/>
      <c r="H45" s="89"/>
      <c r="I45" s="138"/>
    </row>
    <row r="46" spans="1:9" s="48" customFormat="1" ht="11.85" hidden="1" customHeight="1">
      <c r="A46" s="89" t="s">
        <v>27</v>
      </c>
      <c r="B46" s="138"/>
      <c r="C46" s="89"/>
      <c r="D46" s="89"/>
      <c r="E46" s="89"/>
      <c r="F46" s="89"/>
      <c r="G46" s="89"/>
      <c r="H46" s="89"/>
      <c r="I46" s="138"/>
    </row>
    <row r="47" spans="1:9" s="49" customFormat="1" ht="11.25" hidden="1">
      <c r="A47" s="566" t="s">
        <v>179</v>
      </c>
      <c r="B47" s="566"/>
      <c r="C47" s="566"/>
      <c r="D47" s="566"/>
      <c r="E47" s="566"/>
      <c r="F47" s="566"/>
      <c r="G47" s="566"/>
      <c r="H47" s="566"/>
      <c r="I47" s="566"/>
    </row>
    <row r="48" spans="1:9" s="48" customFormat="1" ht="11.85" hidden="1" customHeight="1">
      <c r="A48" s="136" t="s">
        <v>120</v>
      </c>
      <c r="B48" s="138"/>
      <c r="C48" s="89"/>
      <c r="D48" s="89"/>
      <c r="E48" s="89"/>
      <c r="F48" s="89"/>
      <c r="G48" s="89"/>
      <c r="H48" s="89"/>
      <c r="I48" s="138"/>
    </row>
    <row r="49" spans="1:9" s="48" customFormat="1" ht="11.85" hidden="1" customHeight="1">
      <c r="A49" s="89" t="s">
        <v>27</v>
      </c>
      <c r="B49" s="138"/>
      <c r="C49" s="89"/>
      <c r="D49" s="89"/>
      <c r="E49" s="89"/>
      <c r="F49" s="89"/>
      <c r="G49" s="89"/>
      <c r="H49" s="89"/>
      <c r="I49" s="138"/>
    </row>
    <row r="50" spans="1:9" s="48" customFormat="1" ht="11.85" hidden="1" customHeight="1">
      <c r="A50" s="564" t="s">
        <v>121</v>
      </c>
      <c r="B50" s="564"/>
      <c r="C50" s="89"/>
      <c r="D50" s="89"/>
      <c r="E50" s="89"/>
      <c r="F50" s="89"/>
      <c r="G50" s="89"/>
      <c r="H50" s="89"/>
      <c r="I50" s="138"/>
    </row>
    <row r="51" spans="1:9" s="50" customFormat="1" ht="21" customHeight="1">
      <c r="A51" s="565" t="s">
        <v>272</v>
      </c>
      <c r="B51" s="565"/>
      <c r="C51" s="565"/>
      <c r="D51" s="565"/>
      <c r="E51" s="565"/>
      <c r="F51" s="565"/>
      <c r="G51" s="565"/>
      <c r="H51" s="565"/>
      <c r="I51" s="565"/>
    </row>
    <row r="52" spans="1:9" s="48" customFormat="1" ht="45" customHeight="1">
      <c r="A52" s="93" t="s">
        <v>51</v>
      </c>
      <c r="B52" s="90" t="s">
        <v>205</v>
      </c>
      <c r="C52" s="88">
        <v>2014</v>
      </c>
      <c r="D52" s="88">
        <v>2014</v>
      </c>
      <c r="E52" s="88">
        <v>2014</v>
      </c>
      <c r="F52" s="88">
        <v>2015</v>
      </c>
      <c r="G52" s="88">
        <v>1951</v>
      </c>
      <c r="H52" s="88">
        <v>745.56</v>
      </c>
      <c r="I52" s="94" t="s">
        <v>206</v>
      </c>
    </row>
    <row r="53" spans="1:9" s="48" customFormat="1" ht="45" customHeight="1">
      <c r="A53" s="93" t="s">
        <v>273</v>
      </c>
      <c r="B53" s="90" t="s">
        <v>207</v>
      </c>
      <c r="C53" s="88">
        <v>2014</v>
      </c>
      <c r="D53" s="88">
        <v>2015</v>
      </c>
      <c r="E53" s="88">
        <v>2014</v>
      </c>
      <c r="F53" s="88">
        <v>2015</v>
      </c>
      <c r="G53" s="88">
        <v>2704</v>
      </c>
      <c r="H53" s="88">
        <v>353.09780000000001</v>
      </c>
      <c r="I53" s="94" t="s">
        <v>206</v>
      </c>
    </row>
    <row r="54" spans="1:9" s="48" customFormat="1" ht="45" customHeight="1">
      <c r="A54" s="93" t="s">
        <v>274</v>
      </c>
      <c r="B54" s="90" t="s">
        <v>208</v>
      </c>
      <c r="C54" s="88">
        <v>2015</v>
      </c>
      <c r="D54" s="88" t="s">
        <v>209</v>
      </c>
      <c r="E54" s="88">
        <v>2016</v>
      </c>
      <c r="F54" s="88" t="s">
        <v>209</v>
      </c>
      <c r="G54" s="88">
        <v>4274</v>
      </c>
      <c r="H54" s="88">
        <v>0</v>
      </c>
      <c r="I54" s="90" t="s">
        <v>201</v>
      </c>
    </row>
    <row r="55" spans="1:9" s="48" customFormat="1" ht="45" customHeight="1">
      <c r="A55" s="93" t="s">
        <v>275</v>
      </c>
      <c r="B55" s="90" t="s">
        <v>210</v>
      </c>
      <c r="C55" s="88">
        <v>2015</v>
      </c>
      <c r="D55" s="88" t="s">
        <v>209</v>
      </c>
      <c r="E55" s="88">
        <v>2017</v>
      </c>
      <c r="F55" s="88" t="s">
        <v>209</v>
      </c>
      <c r="G55" s="88">
        <v>4146</v>
      </c>
      <c r="H55" s="88">
        <v>0</v>
      </c>
      <c r="I55" s="90" t="s">
        <v>201</v>
      </c>
    </row>
    <row r="56" spans="1:9" s="48" customFormat="1" ht="11.85" customHeight="1">
      <c r="A56" s="564" t="s">
        <v>119</v>
      </c>
      <c r="B56" s="564"/>
      <c r="C56" s="89"/>
      <c r="D56" s="89"/>
      <c r="E56" s="89"/>
      <c r="F56" s="89"/>
      <c r="G56" s="89">
        <f>SUM(G52:G55)</f>
        <v>13075</v>
      </c>
      <c r="H56" s="89">
        <f>SUM(H52:H55)</f>
        <v>1098.6578</v>
      </c>
      <c r="I56" s="95"/>
    </row>
    <row r="57" spans="1:9" s="46" customFormat="1" ht="11.85" hidden="1" customHeight="1">
      <c r="A57" s="570" t="s">
        <v>180</v>
      </c>
      <c r="B57" s="570"/>
      <c r="C57" s="570"/>
      <c r="D57" s="570"/>
      <c r="E57" s="570"/>
      <c r="F57" s="570"/>
      <c r="G57" s="570"/>
      <c r="H57" s="570"/>
      <c r="I57" s="570"/>
    </row>
    <row r="58" spans="1:9" s="48" customFormat="1" ht="11.85" hidden="1" customHeight="1">
      <c r="A58" s="564" t="s">
        <v>181</v>
      </c>
      <c r="B58" s="564"/>
      <c r="C58" s="564"/>
      <c r="D58" s="564"/>
      <c r="E58" s="564"/>
      <c r="F58" s="564"/>
      <c r="G58" s="564"/>
      <c r="H58" s="564"/>
      <c r="I58" s="564"/>
    </row>
    <row r="59" spans="1:9" s="48" customFormat="1" ht="11.85" hidden="1" customHeight="1">
      <c r="A59" s="136" t="s">
        <v>53</v>
      </c>
      <c r="B59" s="138"/>
      <c r="C59" s="89"/>
      <c r="D59" s="89"/>
      <c r="E59" s="89"/>
      <c r="F59" s="89"/>
      <c r="G59" s="89"/>
      <c r="H59" s="89"/>
      <c r="I59" s="138"/>
    </row>
    <row r="60" spans="1:9" s="48" customFormat="1" ht="11.85" hidden="1" customHeight="1">
      <c r="A60" s="89" t="s">
        <v>27</v>
      </c>
      <c r="B60" s="138"/>
      <c r="C60" s="89"/>
      <c r="D60" s="89"/>
      <c r="E60" s="89"/>
      <c r="F60" s="89"/>
      <c r="G60" s="89"/>
      <c r="H60" s="89"/>
      <c r="I60" s="138"/>
    </row>
    <row r="61" spans="1:9" s="48" customFormat="1" ht="11.85" hidden="1" customHeight="1">
      <c r="A61" s="564" t="s">
        <v>94</v>
      </c>
      <c r="B61" s="564"/>
      <c r="C61" s="564"/>
      <c r="D61" s="564"/>
      <c r="E61" s="564"/>
      <c r="F61" s="564"/>
      <c r="G61" s="564"/>
      <c r="H61" s="564"/>
      <c r="I61" s="564"/>
    </row>
    <row r="62" spans="1:9" s="48" customFormat="1" ht="11.85" hidden="1" customHeight="1">
      <c r="A62" s="136" t="s">
        <v>54</v>
      </c>
      <c r="B62" s="138"/>
      <c r="C62" s="89"/>
      <c r="D62" s="89"/>
      <c r="E62" s="89"/>
      <c r="F62" s="89"/>
      <c r="G62" s="89"/>
      <c r="H62" s="89"/>
      <c r="I62" s="138"/>
    </row>
    <row r="63" spans="1:9" s="48" customFormat="1" ht="11.85" hidden="1" customHeight="1">
      <c r="A63" s="89" t="s">
        <v>27</v>
      </c>
      <c r="B63" s="138"/>
      <c r="C63" s="89"/>
      <c r="D63" s="89"/>
      <c r="E63" s="89"/>
      <c r="F63" s="89"/>
      <c r="G63" s="89"/>
      <c r="H63" s="89"/>
      <c r="I63" s="138"/>
    </row>
    <row r="64" spans="1:9" s="48" customFormat="1" ht="11.85" hidden="1" customHeight="1">
      <c r="A64" s="564" t="s">
        <v>122</v>
      </c>
      <c r="B64" s="564"/>
      <c r="C64" s="89"/>
      <c r="D64" s="89"/>
      <c r="E64" s="89"/>
      <c r="F64" s="89"/>
      <c r="G64" s="89"/>
      <c r="H64" s="89"/>
      <c r="I64" s="138"/>
    </row>
    <row r="65" spans="1:9" s="48" customFormat="1">
      <c r="A65" s="572" t="s">
        <v>212</v>
      </c>
      <c r="B65" s="573"/>
      <c r="C65" s="573"/>
      <c r="D65" s="573"/>
      <c r="E65" s="573"/>
      <c r="F65" s="573"/>
      <c r="G65" s="573"/>
      <c r="H65" s="573"/>
      <c r="I65" s="573"/>
    </row>
    <row r="66" spans="1:9" s="46" customFormat="1" ht="22.5" customHeight="1">
      <c r="A66" s="565" t="s">
        <v>182</v>
      </c>
      <c r="B66" s="565"/>
      <c r="C66" s="565"/>
      <c r="D66" s="565"/>
      <c r="E66" s="565"/>
      <c r="F66" s="565"/>
      <c r="G66" s="565"/>
      <c r="H66" s="565"/>
      <c r="I66" s="565"/>
    </row>
    <row r="67" spans="1:9" s="48" customFormat="1" ht="11.85" customHeight="1">
      <c r="A67" s="564" t="s">
        <v>183</v>
      </c>
      <c r="B67" s="564"/>
      <c r="C67" s="564"/>
      <c r="D67" s="564"/>
      <c r="E67" s="564"/>
      <c r="F67" s="564"/>
      <c r="G67" s="564"/>
      <c r="H67" s="564"/>
      <c r="I67" s="564"/>
    </row>
    <row r="68" spans="1:9" s="48" customFormat="1" ht="55.5" customHeight="1">
      <c r="A68" s="159" t="s">
        <v>57</v>
      </c>
      <c r="B68" s="176" t="s">
        <v>424</v>
      </c>
      <c r="C68" s="88">
        <v>2016</v>
      </c>
      <c r="D68" s="88">
        <v>2016</v>
      </c>
      <c r="E68" s="88">
        <v>2016</v>
      </c>
      <c r="F68" s="88" t="s">
        <v>209</v>
      </c>
      <c r="G68" s="88">
        <v>1363.99</v>
      </c>
      <c r="H68" s="88">
        <v>85.002189999999999</v>
      </c>
      <c r="I68" s="90" t="s">
        <v>268</v>
      </c>
    </row>
    <row r="69" spans="1:9" s="48" customFormat="1" ht="11.85" hidden="1" customHeight="1">
      <c r="A69" s="564" t="s">
        <v>184</v>
      </c>
      <c r="B69" s="564"/>
      <c r="C69" s="564"/>
      <c r="D69" s="564"/>
      <c r="E69" s="564"/>
      <c r="F69" s="564"/>
      <c r="G69" s="564"/>
      <c r="H69" s="564"/>
      <c r="I69" s="564"/>
    </row>
    <row r="70" spans="1:9" s="48" customFormat="1" ht="11.85" hidden="1" customHeight="1">
      <c r="A70" s="136" t="s">
        <v>49</v>
      </c>
      <c r="B70" s="138"/>
      <c r="C70" s="89"/>
      <c r="D70" s="89"/>
      <c r="E70" s="89"/>
      <c r="F70" s="89"/>
      <c r="G70" s="89"/>
      <c r="H70" s="89"/>
      <c r="I70" s="138"/>
    </row>
    <row r="71" spans="1:9" s="48" customFormat="1" ht="11.85" hidden="1" customHeight="1">
      <c r="A71" s="89" t="s">
        <v>27</v>
      </c>
      <c r="B71" s="138"/>
      <c r="C71" s="89"/>
      <c r="D71" s="89"/>
      <c r="E71" s="89"/>
      <c r="F71" s="89"/>
      <c r="G71" s="89"/>
      <c r="H71" s="89"/>
      <c r="I71" s="138"/>
    </row>
    <row r="72" spans="1:9" s="48" customFormat="1" ht="54.75" customHeight="1">
      <c r="A72" s="159" t="s">
        <v>59</v>
      </c>
      <c r="B72" s="176" t="s">
        <v>425</v>
      </c>
      <c r="C72" s="88">
        <v>2017</v>
      </c>
      <c r="D72" s="88" t="s">
        <v>209</v>
      </c>
      <c r="E72" s="88">
        <v>2017</v>
      </c>
      <c r="F72" s="88" t="s">
        <v>209</v>
      </c>
      <c r="G72" s="88">
        <v>2000.2</v>
      </c>
      <c r="H72" s="88">
        <v>62.506349999999998</v>
      </c>
      <c r="I72" s="90" t="s">
        <v>268</v>
      </c>
    </row>
    <row r="73" spans="1:9" s="48" customFormat="1" ht="11.85" customHeight="1">
      <c r="A73" s="564" t="s">
        <v>276</v>
      </c>
      <c r="B73" s="564"/>
      <c r="C73" s="564"/>
      <c r="D73" s="564"/>
      <c r="E73" s="564"/>
      <c r="F73" s="564"/>
      <c r="G73" s="564"/>
      <c r="H73" s="564"/>
      <c r="I73" s="564"/>
    </row>
    <row r="74" spans="1:9" s="48" customFormat="1" ht="22.5" customHeight="1">
      <c r="A74" s="98" t="s">
        <v>11</v>
      </c>
      <c r="B74" s="138" t="s">
        <v>267</v>
      </c>
      <c r="C74" s="88">
        <v>2016</v>
      </c>
      <c r="D74" s="88" t="s">
        <v>209</v>
      </c>
      <c r="E74" s="88">
        <v>2016</v>
      </c>
      <c r="F74" s="88" t="s">
        <v>209</v>
      </c>
      <c r="G74" s="88">
        <v>2245.7600000000002</v>
      </c>
      <c r="H74" s="88" t="s">
        <v>209</v>
      </c>
      <c r="I74" s="90" t="s">
        <v>268</v>
      </c>
    </row>
    <row r="75" spans="1:9" s="49" customFormat="1" ht="11.25" hidden="1">
      <c r="A75" s="566" t="s">
        <v>185</v>
      </c>
      <c r="B75" s="566"/>
      <c r="C75" s="566"/>
      <c r="D75" s="566"/>
      <c r="E75" s="566"/>
      <c r="F75" s="566"/>
      <c r="G75" s="566"/>
      <c r="H75" s="566"/>
      <c r="I75" s="566"/>
    </row>
    <row r="76" spans="1:9" s="48" customFormat="1" ht="11.85" hidden="1" customHeight="1">
      <c r="A76" s="136" t="s">
        <v>50</v>
      </c>
      <c r="B76" s="138"/>
      <c r="C76" s="89"/>
      <c r="D76" s="89"/>
      <c r="E76" s="89"/>
      <c r="F76" s="89"/>
      <c r="G76" s="89"/>
      <c r="H76" s="89"/>
      <c r="I76" s="138"/>
    </row>
    <row r="77" spans="1:9" s="48" customFormat="1" ht="11.85" hidden="1" customHeight="1">
      <c r="A77" s="89" t="s">
        <v>27</v>
      </c>
      <c r="B77" s="138"/>
      <c r="C77" s="89"/>
      <c r="D77" s="89"/>
      <c r="E77" s="89"/>
      <c r="F77" s="89"/>
      <c r="G77" s="89"/>
      <c r="H77" s="89"/>
      <c r="I77" s="138"/>
    </row>
    <row r="78" spans="1:9" s="48" customFormat="1" ht="22.5" customHeight="1">
      <c r="A78" s="98" t="s">
        <v>12</v>
      </c>
      <c r="B78" s="138" t="s">
        <v>267</v>
      </c>
      <c r="C78" s="88">
        <v>2017</v>
      </c>
      <c r="D78" s="88" t="s">
        <v>209</v>
      </c>
      <c r="E78" s="88">
        <v>2017</v>
      </c>
      <c r="F78" s="88" t="s">
        <v>209</v>
      </c>
      <c r="G78" s="88">
        <v>2245.77</v>
      </c>
      <c r="H78" s="88" t="s">
        <v>209</v>
      </c>
      <c r="I78" s="90" t="s">
        <v>268</v>
      </c>
    </row>
    <row r="79" spans="1:9" s="48" customFormat="1" ht="11.85" customHeight="1">
      <c r="A79" s="564" t="s">
        <v>118</v>
      </c>
      <c r="B79" s="564"/>
      <c r="C79" s="89"/>
      <c r="D79" s="89"/>
      <c r="E79" s="89"/>
      <c r="F79" s="89"/>
      <c r="G79" s="89">
        <f>SUM(G68+G72+G74+G78)</f>
        <v>7855.7200000000012</v>
      </c>
      <c r="H79" s="89">
        <f>SUM(H68+H72)</f>
        <v>147.50853999999998</v>
      </c>
      <c r="I79" s="138"/>
    </row>
    <row r="80" spans="1:9" s="50" customFormat="1" ht="11.25" hidden="1">
      <c r="A80" s="565" t="s">
        <v>186</v>
      </c>
      <c r="B80" s="565"/>
      <c r="C80" s="565"/>
      <c r="D80" s="565"/>
      <c r="E80" s="565"/>
      <c r="F80" s="565"/>
      <c r="G80" s="565"/>
      <c r="H80" s="565"/>
      <c r="I80" s="565"/>
    </row>
    <row r="81" spans="1:9" s="49" customFormat="1" ht="12.75" hidden="1" customHeight="1">
      <c r="A81" s="566" t="s">
        <v>187</v>
      </c>
      <c r="B81" s="566"/>
      <c r="C81" s="566"/>
      <c r="D81" s="566"/>
      <c r="E81" s="566"/>
      <c r="F81" s="566"/>
      <c r="G81" s="566"/>
      <c r="H81" s="566"/>
      <c r="I81" s="566"/>
    </row>
    <row r="82" spans="1:9" s="48" customFormat="1" ht="11.85" hidden="1" customHeight="1">
      <c r="A82" s="136" t="s">
        <v>51</v>
      </c>
      <c r="B82" s="138"/>
      <c r="C82" s="89"/>
      <c r="D82" s="89"/>
      <c r="E82" s="89"/>
      <c r="F82" s="89"/>
      <c r="G82" s="89"/>
      <c r="H82" s="89"/>
      <c r="I82" s="138"/>
    </row>
    <row r="83" spans="1:9" s="48" customFormat="1" ht="11.85" hidden="1" customHeight="1">
      <c r="A83" s="89" t="s">
        <v>27</v>
      </c>
      <c r="B83" s="138"/>
      <c r="C83" s="89"/>
      <c r="D83" s="89"/>
      <c r="E83" s="89"/>
      <c r="F83" s="89"/>
      <c r="G83" s="89"/>
      <c r="H83" s="89"/>
      <c r="I83" s="138"/>
    </row>
    <row r="84" spans="1:9" s="49" customFormat="1" ht="12.75" hidden="1" customHeight="1">
      <c r="A84" s="566" t="s">
        <v>188</v>
      </c>
      <c r="B84" s="566"/>
      <c r="C84" s="566"/>
      <c r="D84" s="566"/>
      <c r="E84" s="566"/>
      <c r="F84" s="566"/>
      <c r="G84" s="566"/>
      <c r="H84" s="566"/>
      <c r="I84" s="566"/>
    </row>
    <row r="85" spans="1:9" s="48" customFormat="1" ht="11.85" hidden="1" customHeight="1">
      <c r="A85" s="92" t="s">
        <v>92</v>
      </c>
      <c r="B85" s="138"/>
      <c r="C85" s="89"/>
      <c r="D85" s="89"/>
      <c r="E85" s="89"/>
      <c r="F85" s="89"/>
      <c r="G85" s="89"/>
      <c r="H85" s="89"/>
      <c r="I85" s="138"/>
    </row>
    <row r="86" spans="1:9" s="48" customFormat="1" ht="11.85" hidden="1" customHeight="1">
      <c r="A86" s="89" t="s">
        <v>27</v>
      </c>
      <c r="B86" s="138"/>
      <c r="C86" s="89"/>
      <c r="D86" s="89"/>
      <c r="E86" s="89"/>
      <c r="F86" s="89"/>
      <c r="G86" s="89"/>
      <c r="H86" s="89"/>
      <c r="I86" s="138"/>
    </row>
    <row r="87" spans="1:9" s="48" customFormat="1" ht="11.85" hidden="1" customHeight="1">
      <c r="A87" s="564" t="s">
        <v>119</v>
      </c>
      <c r="B87" s="564"/>
      <c r="C87" s="89"/>
      <c r="D87" s="89"/>
      <c r="E87" s="89"/>
      <c r="F87" s="89"/>
      <c r="G87" s="89"/>
      <c r="H87" s="89"/>
      <c r="I87" s="138"/>
    </row>
    <row r="88" spans="1:9" s="50" customFormat="1" ht="11.25" hidden="1">
      <c r="A88" s="565" t="s">
        <v>93</v>
      </c>
      <c r="B88" s="565"/>
      <c r="C88" s="565"/>
      <c r="D88" s="565"/>
      <c r="E88" s="565"/>
      <c r="F88" s="565"/>
      <c r="G88" s="565"/>
      <c r="H88" s="565"/>
      <c r="I88" s="565"/>
    </row>
    <row r="89" spans="1:9" s="48" customFormat="1" ht="11.85" hidden="1" customHeight="1">
      <c r="A89" s="564" t="s">
        <v>110</v>
      </c>
      <c r="B89" s="564"/>
      <c r="C89" s="564"/>
      <c r="D89" s="564"/>
      <c r="E89" s="564"/>
      <c r="F89" s="564"/>
      <c r="G89" s="564"/>
      <c r="H89" s="564"/>
      <c r="I89" s="564"/>
    </row>
    <row r="90" spans="1:9" s="48" customFormat="1" ht="11.85" hidden="1" customHeight="1">
      <c r="A90" s="136" t="s">
        <v>52</v>
      </c>
      <c r="B90" s="138"/>
      <c r="C90" s="89"/>
      <c r="D90" s="89"/>
      <c r="E90" s="89"/>
      <c r="F90" s="89"/>
      <c r="G90" s="89"/>
      <c r="H90" s="89"/>
      <c r="I90" s="138"/>
    </row>
    <row r="91" spans="1:9" s="48" customFormat="1" ht="11.85" hidden="1" customHeight="1">
      <c r="A91" s="89" t="s">
        <v>27</v>
      </c>
      <c r="B91" s="138"/>
      <c r="C91" s="89"/>
      <c r="D91" s="89"/>
      <c r="E91" s="89"/>
      <c r="F91" s="89"/>
      <c r="G91" s="89"/>
      <c r="H91" s="89"/>
      <c r="I91" s="138"/>
    </row>
    <row r="92" spans="1:9" s="49" customFormat="1" ht="11.25" hidden="1">
      <c r="A92" s="566" t="s">
        <v>189</v>
      </c>
      <c r="B92" s="566"/>
      <c r="C92" s="566"/>
      <c r="D92" s="566"/>
      <c r="E92" s="566"/>
      <c r="F92" s="566"/>
      <c r="G92" s="566"/>
      <c r="H92" s="566"/>
      <c r="I92" s="566"/>
    </row>
    <row r="93" spans="1:9" s="48" customFormat="1" ht="11.85" hidden="1" customHeight="1">
      <c r="A93" s="136" t="s">
        <v>120</v>
      </c>
      <c r="B93" s="138"/>
      <c r="C93" s="89"/>
      <c r="D93" s="89"/>
      <c r="E93" s="89"/>
      <c r="F93" s="89"/>
      <c r="G93" s="89"/>
      <c r="H93" s="89"/>
      <c r="I93" s="138"/>
    </row>
    <row r="94" spans="1:9" s="48" customFormat="1" ht="11.85" hidden="1" customHeight="1">
      <c r="A94" s="89" t="s">
        <v>27</v>
      </c>
      <c r="B94" s="138"/>
      <c r="C94" s="89"/>
      <c r="D94" s="89"/>
      <c r="E94" s="89"/>
      <c r="F94" s="89"/>
      <c r="G94" s="89"/>
      <c r="H94" s="89"/>
      <c r="I94" s="138"/>
    </row>
    <row r="95" spans="1:9" s="48" customFormat="1" ht="11.85" hidden="1" customHeight="1">
      <c r="A95" s="564" t="s">
        <v>121</v>
      </c>
      <c r="B95" s="564"/>
      <c r="C95" s="89"/>
      <c r="D95" s="89"/>
      <c r="E95" s="89"/>
      <c r="F95" s="89"/>
      <c r="G95" s="89"/>
      <c r="H95" s="89"/>
      <c r="I95" s="138"/>
    </row>
    <row r="96" spans="1:9" s="50" customFormat="1" ht="21" customHeight="1">
      <c r="A96" s="565" t="s">
        <v>277</v>
      </c>
      <c r="B96" s="565"/>
      <c r="C96" s="565"/>
      <c r="D96" s="565"/>
      <c r="E96" s="565"/>
      <c r="F96" s="565"/>
      <c r="G96" s="565"/>
      <c r="H96" s="565"/>
      <c r="I96" s="565"/>
    </row>
    <row r="97" spans="1:9" s="48" customFormat="1" ht="45" customHeight="1">
      <c r="A97" s="93" t="s">
        <v>51</v>
      </c>
      <c r="B97" s="90" t="s">
        <v>213</v>
      </c>
      <c r="C97" s="88">
        <v>2014</v>
      </c>
      <c r="D97" s="88">
        <v>2014</v>
      </c>
      <c r="E97" s="88">
        <v>2014</v>
      </c>
      <c r="F97" s="88">
        <v>2014</v>
      </c>
      <c r="G97" s="88">
        <v>1517</v>
      </c>
      <c r="H97" s="88">
        <v>413.41640000000001</v>
      </c>
      <c r="I97" s="90" t="s">
        <v>206</v>
      </c>
    </row>
    <row r="98" spans="1:9" s="48" customFormat="1" ht="45" customHeight="1">
      <c r="A98" s="93" t="s">
        <v>273</v>
      </c>
      <c r="B98" s="90" t="s">
        <v>214</v>
      </c>
      <c r="C98" s="88">
        <v>2014</v>
      </c>
      <c r="D98" s="88">
        <v>2014</v>
      </c>
      <c r="E98" s="88">
        <v>2014</v>
      </c>
      <c r="F98" s="88">
        <v>2014</v>
      </c>
      <c r="G98" s="88">
        <v>1742</v>
      </c>
      <c r="H98" s="88">
        <v>218.04920000000001</v>
      </c>
      <c r="I98" s="90" t="s">
        <v>206</v>
      </c>
    </row>
    <row r="99" spans="1:9" s="48" customFormat="1" ht="45" customHeight="1">
      <c r="A99" s="93" t="s">
        <v>274</v>
      </c>
      <c r="B99" s="90" t="s">
        <v>215</v>
      </c>
      <c r="C99" s="88">
        <v>2014</v>
      </c>
      <c r="D99" s="88">
        <v>2014</v>
      </c>
      <c r="E99" s="88">
        <v>2014</v>
      </c>
      <c r="F99" s="88">
        <v>2014</v>
      </c>
      <c r="G99" s="88">
        <v>1688</v>
      </c>
      <c r="H99" s="88">
        <v>413.41640000000001</v>
      </c>
      <c r="I99" s="90" t="s">
        <v>206</v>
      </c>
    </row>
    <row r="100" spans="1:9" s="48" customFormat="1" ht="45" customHeight="1">
      <c r="A100" s="93" t="s">
        <v>275</v>
      </c>
      <c r="B100" s="90" t="s">
        <v>202</v>
      </c>
      <c r="C100" s="88">
        <v>2015</v>
      </c>
      <c r="D100" s="88" t="s">
        <v>209</v>
      </c>
      <c r="E100" s="88">
        <v>2017</v>
      </c>
      <c r="F100" s="88" t="s">
        <v>209</v>
      </c>
      <c r="G100" s="88">
        <v>1579</v>
      </c>
      <c r="H100" s="88">
        <v>0</v>
      </c>
      <c r="I100" s="90" t="s">
        <v>201</v>
      </c>
    </row>
    <row r="101" spans="1:9" s="48" customFormat="1" ht="45" customHeight="1">
      <c r="A101" s="93" t="s">
        <v>278</v>
      </c>
      <c r="B101" s="90" t="s">
        <v>203</v>
      </c>
      <c r="C101" s="88">
        <v>2015</v>
      </c>
      <c r="D101" s="88" t="s">
        <v>209</v>
      </c>
      <c r="E101" s="88">
        <v>2017</v>
      </c>
      <c r="F101" s="88" t="s">
        <v>209</v>
      </c>
      <c r="G101" s="88">
        <v>1283</v>
      </c>
      <c r="H101" s="88">
        <v>0</v>
      </c>
      <c r="I101" s="90" t="s">
        <v>201</v>
      </c>
    </row>
    <row r="102" spans="1:9" s="48" customFormat="1" ht="45" customHeight="1">
      <c r="A102" s="93" t="s">
        <v>279</v>
      </c>
      <c r="B102" s="96" t="s">
        <v>204</v>
      </c>
      <c r="C102" s="88">
        <v>2015</v>
      </c>
      <c r="D102" s="88" t="s">
        <v>209</v>
      </c>
      <c r="E102" s="88">
        <v>2017</v>
      </c>
      <c r="F102" s="88" t="s">
        <v>209</v>
      </c>
      <c r="G102" s="88">
        <v>707</v>
      </c>
      <c r="H102" s="88">
        <v>0</v>
      </c>
      <c r="I102" s="90" t="s">
        <v>201</v>
      </c>
    </row>
    <row r="103" spans="1:9" s="48" customFormat="1" ht="11.85" customHeight="1">
      <c r="A103" s="564" t="s">
        <v>119</v>
      </c>
      <c r="B103" s="564"/>
      <c r="C103" s="89"/>
      <c r="D103" s="89"/>
      <c r="E103" s="89"/>
      <c r="F103" s="89"/>
      <c r="G103" s="89">
        <f>SUM(G97:G102)</f>
        <v>8516</v>
      </c>
      <c r="H103" s="89">
        <f>SUM(H97:H102)</f>
        <v>1044.8820000000001</v>
      </c>
      <c r="I103" s="138"/>
    </row>
    <row r="104" spans="1:9" s="46" customFormat="1" ht="11.85" hidden="1" customHeight="1">
      <c r="A104" s="570" t="s">
        <v>190</v>
      </c>
      <c r="B104" s="570"/>
      <c r="C104" s="570"/>
      <c r="D104" s="570"/>
      <c r="E104" s="570"/>
      <c r="F104" s="570"/>
      <c r="G104" s="570"/>
      <c r="H104" s="570"/>
      <c r="I104" s="570"/>
    </row>
    <row r="105" spans="1:9" s="48" customFormat="1" ht="11.85" hidden="1" customHeight="1">
      <c r="A105" s="564" t="s">
        <v>191</v>
      </c>
      <c r="B105" s="564"/>
      <c r="C105" s="564"/>
      <c r="D105" s="564"/>
      <c r="E105" s="564"/>
      <c r="F105" s="564"/>
      <c r="G105" s="564"/>
      <c r="H105" s="564"/>
      <c r="I105" s="564"/>
    </row>
    <row r="106" spans="1:9" s="48" customFormat="1" ht="11.85" hidden="1" customHeight="1">
      <c r="A106" s="100" t="s">
        <v>53</v>
      </c>
      <c r="B106" s="99"/>
      <c r="C106" s="89"/>
      <c r="D106" s="89"/>
      <c r="E106" s="89"/>
      <c r="F106" s="89"/>
      <c r="G106" s="89"/>
      <c r="H106" s="89"/>
      <c r="I106" s="99"/>
    </row>
    <row r="107" spans="1:9" s="48" customFormat="1" ht="11.85" hidden="1" customHeight="1">
      <c r="A107" s="89" t="s">
        <v>27</v>
      </c>
      <c r="B107" s="99"/>
      <c r="C107" s="89"/>
      <c r="D107" s="89"/>
      <c r="E107" s="89"/>
      <c r="F107" s="89"/>
      <c r="G107" s="89"/>
      <c r="H107" s="89"/>
      <c r="I107" s="99"/>
    </row>
    <row r="108" spans="1:9" s="48" customFormat="1" ht="11.85" hidden="1" customHeight="1">
      <c r="A108" s="564" t="s">
        <v>94</v>
      </c>
      <c r="B108" s="564"/>
      <c r="C108" s="564"/>
      <c r="D108" s="564"/>
      <c r="E108" s="564"/>
      <c r="F108" s="564"/>
      <c r="G108" s="564"/>
      <c r="H108" s="564"/>
      <c r="I108" s="564"/>
    </row>
    <row r="109" spans="1:9" s="48" customFormat="1" ht="11.85" hidden="1" customHeight="1">
      <c r="A109" s="100" t="s">
        <v>54</v>
      </c>
      <c r="B109" s="99"/>
      <c r="C109" s="89"/>
      <c r="D109" s="89"/>
      <c r="E109" s="89"/>
      <c r="F109" s="89"/>
      <c r="G109" s="89"/>
      <c r="H109" s="89"/>
      <c r="I109" s="99"/>
    </row>
    <row r="110" spans="1:9" s="48" customFormat="1" ht="11.85" hidden="1" customHeight="1">
      <c r="A110" s="65" t="s">
        <v>27</v>
      </c>
      <c r="B110" s="64"/>
      <c r="C110" s="65"/>
      <c r="D110" s="65"/>
      <c r="E110" s="65"/>
      <c r="F110" s="65"/>
      <c r="G110" s="65"/>
      <c r="H110" s="65"/>
      <c r="I110" s="64"/>
    </row>
    <row r="111" spans="1:9" s="48" customFormat="1" ht="11.85" hidden="1" customHeight="1">
      <c r="A111" s="571" t="s">
        <v>122</v>
      </c>
      <c r="B111" s="571"/>
      <c r="C111" s="65"/>
      <c r="D111" s="65"/>
      <c r="E111" s="65"/>
      <c r="F111" s="65"/>
      <c r="G111" s="65"/>
      <c r="H111" s="65"/>
      <c r="I111" s="64"/>
    </row>
  </sheetData>
  <mergeCells count="49">
    <mergeCell ref="A108:I108"/>
    <mergeCell ref="A111:B111"/>
    <mergeCell ref="A65:I65"/>
    <mergeCell ref="A18:I18"/>
    <mergeCell ref="A87:B87"/>
    <mergeCell ref="A88:I88"/>
    <mergeCell ref="A89:I89"/>
    <mergeCell ref="A92:I92"/>
    <mergeCell ref="A95:B95"/>
    <mergeCell ref="A96:I96"/>
    <mergeCell ref="A103:B103"/>
    <mergeCell ref="A104:I104"/>
    <mergeCell ref="A105:I105"/>
    <mergeCell ref="A66:I66"/>
    <mergeCell ref="A67:I67"/>
    <mergeCell ref="A69:I69"/>
    <mergeCell ref="A84:I84"/>
    <mergeCell ref="A64:B64"/>
    <mergeCell ref="A61:I61"/>
    <mergeCell ref="A57:I57"/>
    <mergeCell ref="A58:I58"/>
    <mergeCell ref="A73:I73"/>
    <mergeCell ref="A75:I75"/>
    <mergeCell ref="A79:B79"/>
    <mergeCell ref="A80:I80"/>
    <mergeCell ref="A81:I81"/>
    <mergeCell ref="A56:B56"/>
    <mergeCell ref="A51:I51"/>
    <mergeCell ref="A47:I47"/>
    <mergeCell ref="A50:B50"/>
    <mergeCell ref="A43:I43"/>
    <mergeCell ref="A44:I44"/>
    <mergeCell ref="A23:I23"/>
    <mergeCell ref="A19:I19"/>
    <mergeCell ref="A20:I20"/>
    <mergeCell ref="A42:B42"/>
    <mergeCell ref="A39:I39"/>
    <mergeCell ref="A35:I35"/>
    <mergeCell ref="A36:I36"/>
    <mergeCell ref="A34:B34"/>
    <mergeCell ref="A8:I8"/>
    <mergeCell ref="A12:A13"/>
    <mergeCell ref="B12:B13"/>
    <mergeCell ref="C12:D12"/>
    <mergeCell ref="E12:F12"/>
    <mergeCell ref="G12:H12"/>
    <mergeCell ref="I12:I13"/>
    <mergeCell ref="A9:I9"/>
    <mergeCell ref="A10:I10"/>
  </mergeCells>
  <pageMargins left="0.31496062992125984" right="0.31496062992125984" top="0.55118110236220474" bottom="0.55118110236220474" header="0.31496062992125984" footer="0.31496062992125984"/>
  <pageSetup paperSize="9" scale="75" fitToHeight="2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34"/>
  <sheetViews>
    <sheetView zoomScale="110" zoomScaleNormal="110" zoomScaleSheetLayoutView="115" workbookViewId="0">
      <selection activeCell="V13" sqref="V13:W13"/>
    </sheetView>
  </sheetViews>
  <sheetFormatPr defaultColWidth="0.85546875" defaultRowHeight="12.75"/>
  <cols>
    <col min="1" max="1" width="4.28515625" style="62" customWidth="1"/>
    <col min="2" max="2" width="49.5703125" style="62" customWidth="1"/>
    <col min="3" max="3" width="10.28515625" style="62" customWidth="1"/>
    <col min="4" max="5" width="12.7109375" style="62" customWidth="1"/>
    <col min="6" max="16384" width="0.85546875" style="62"/>
  </cols>
  <sheetData>
    <row r="1" spans="1:41">
      <c r="E1" s="141" t="s">
        <v>195</v>
      </c>
    </row>
    <row r="2" spans="1:41" s="51" customFormat="1" ht="18" customHeight="1">
      <c r="C2" s="576" t="s">
        <v>101</v>
      </c>
      <c r="D2" s="577"/>
      <c r="E2" s="577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</row>
    <row r="3" spans="1:41" s="51" customFormat="1" ht="15" customHeight="1">
      <c r="C3" s="576" t="s">
        <v>257</v>
      </c>
      <c r="D3" s="578"/>
      <c r="E3" s="578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</row>
    <row r="4" spans="1:41" s="51" customFormat="1" ht="17.25">
      <c r="C4" s="579" t="s">
        <v>285</v>
      </c>
      <c r="D4" s="577"/>
      <c r="E4" s="577"/>
      <c r="F4" s="52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2"/>
      <c r="S4" s="52"/>
      <c r="T4" s="52"/>
      <c r="U4" s="53"/>
      <c r="V4" s="53"/>
      <c r="W4" s="53"/>
      <c r="X4" s="54"/>
      <c r="Y4" s="54"/>
      <c r="Z4" s="54"/>
      <c r="AA4" s="54"/>
      <c r="AB4" s="54"/>
      <c r="AC4" s="53"/>
    </row>
    <row r="5" spans="1:41" s="51" customFormat="1" ht="15" customHeight="1">
      <c r="C5" s="580" t="s">
        <v>22</v>
      </c>
      <c r="D5" s="577"/>
      <c r="E5" s="577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</row>
    <row r="6" spans="1:41" s="55" customFormat="1" ht="14.25" customHeight="1">
      <c r="C6" s="581" t="s">
        <v>381</v>
      </c>
      <c r="D6" s="582"/>
      <c r="E6" s="582"/>
    </row>
    <row r="7" spans="1:41" s="55" customFormat="1" ht="9" customHeight="1"/>
    <row r="8" spans="1:41" s="30" customFormat="1" ht="45" customHeight="1">
      <c r="A8" s="583" t="s">
        <v>196</v>
      </c>
      <c r="B8" s="584"/>
      <c r="C8" s="584"/>
      <c r="D8" s="584"/>
      <c r="E8" s="584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  <c r="AO8" s="56"/>
    </row>
    <row r="9" spans="1:41" s="40" customFormat="1" ht="15" customHeight="1">
      <c r="A9" s="585" t="s">
        <v>426</v>
      </c>
      <c r="B9" s="585"/>
      <c r="C9" s="585"/>
      <c r="D9" s="585"/>
      <c r="E9" s="585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</row>
    <row r="10" spans="1:41" s="40" customFormat="1" ht="12" customHeight="1">
      <c r="A10" s="586" t="s">
        <v>113</v>
      </c>
      <c r="B10" s="586"/>
      <c r="C10" s="586"/>
      <c r="D10" s="586"/>
      <c r="E10" s="586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</row>
    <row r="11" spans="1:41" s="40" customFormat="1" ht="9.75" customHeight="1">
      <c r="A11" s="142"/>
      <c r="B11" s="142"/>
      <c r="C11" s="142"/>
      <c r="D11" s="142"/>
      <c r="E11" s="142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</row>
    <row r="12" spans="1:41" s="55" customFormat="1" ht="12">
      <c r="A12" s="574" t="s">
        <v>114</v>
      </c>
      <c r="B12" s="575" t="s">
        <v>123</v>
      </c>
      <c r="C12" s="575" t="s">
        <v>124</v>
      </c>
      <c r="D12" s="574" t="s">
        <v>125</v>
      </c>
      <c r="E12" s="574"/>
    </row>
    <row r="13" spans="1:41" s="58" customFormat="1" ht="10.5" customHeight="1">
      <c r="A13" s="574"/>
      <c r="B13" s="575"/>
      <c r="C13" s="575"/>
      <c r="D13" s="143" t="s">
        <v>126</v>
      </c>
      <c r="E13" s="144" t="s">
        <v>127</v>
      </c>
    </row>
    <row r="14" spans="1:41" s="59" customFormat="1" ht="11.25">
      <c r="A14" s="145">
        <v>1</v>
      </c>
      <c r="B14" s="145">
        <v>2</v>
      </c>
      <c r="C14" s="145">
        <v>3</v>
      </c>
      <c r="D14" s="145">
        <v>4</v>
      </c>
      <c r="E14" s="145">
        <v>5</v>
      </c>
    </row>
    <row r="15" spans="1:41" s="60" customFormat="1" ht="10.5">
      <c r="A15" s="146" t="s">
        <v>128</v>
      </c>
      <c r="B15" s="147" t="s">
        <v>129</v>
      </c>
      <c r="C15" s="144"/>
      <c r="D15" s="144"/>
      <c r="E15" s="144"/>
    </row>
    <row r="16" spans="1:41" s="61" customFormat="1" ht="69" customHeight="1">
      <c r="A16" s="148" t="s">
        <v>130</v>
      </c>
      <c r="B16" s="149" t="s">
        <v>380</v>
      </c>
      <c r="C16" s="150" t="s">
        <v>131</v>
      </c>
      <c r="D16" s="151">
        <v>8</v>
      </c>
      <c r="E16" s="151">
        <v>8</v>
      </c>
    </row>
    <row r="17" spans="1:5" s="61" customFormat="1" ht="45.75" customHeight="1">
      <c r="A17" s="148" t="s">
        <v>132</v>
      </c>
      <c r="B17" s="149" t="s">
        <v>133</v>
      </c>
      <c r="C17" s="150" t="s">
        <v>131</v>
      </c>
      <c r="D17" s="151">
        <v>40.5</v>
      </c>
      <c r="E17" s="151">
        <v>40.5</v>
      </c>
    </row>
    <row r="18" spans="1:5" s="61" customFormat="1" ht="45.75" hidden="1" customHeight="1">
      <c r="A18" s="148" t="s">
        <v>134</v>
      </c>
      <c r="B18" s="149" t="s">
        <v>135</v>
      </c>
      <c r="C18" s="150" t="s">
        <v>131</v>
      </c>
      <c r="D18" s="151"/>
      <c r="E18" s="151"/>
    </row>
    <row r="19" spans="1:5" s="61" customFormat="1" ht="45.75" hidden="1" customHeight="1">
      <c r="A19" s="148" t="s">
        <v>136</v>
      </c>
      <c r="B19" s="149" t="s">
        <v>137</v>
      </c>
      <c r="C19" s="150" t="s">
        <v>131</v>
      </c>
      <c r="D19" s="151"/>
      <c r="E19" s="151"/>
    </row>
    <row r="20" spans="1:5" s="60" customFormat="1" ht="21">
      <c r="A20" s="146" t="s">
        <v>138</v>
      </c>
      <c r="B20" s="147" t="s">
        <v>139</v>
      </c>
      <c r="C20" s="144"/>
      <c r="D20" s="152"/>
      <c r="E20" s="152"/>
    </row>
    <row r="21" spans="1:5" s="61" customFormat="1" ht="21" customHeight="1">
      <c r="A21" s="148" t="s">
        <v>140</v>
      </c>
      <c r="B21" s="149" t="s">
        <v>141</v>
      </c>
      <c r="C21" s="150" t="s">
        <v>142</v>
      </c>
      <c r="D21" s="153">
        <v>0.37</v>
      </c>
      <c r="E21" s="153">
        <v>0.48</v>
      </c>
    </row>
    <row r="22" spans="1:5" s="61" customFormat="1" ht="21" hidden="1" customHeight="1">
      <c r="A22" s="148" t="s">
        <v>143</v>
      </c>
      <c r="B22" s="149" t="s">
        <v>144</v>
      </c>
      <c r="C22" s="150" t="s">
        <v>142</v>
      </c>
      <c r="D22" s="151"/>
      <c r="E22" s="151"/>
    </row>
    <row r="23" spans="1:5" s="61" customFormat="1" ht="21" customHeight="1">
      <c r="A23" s="148" t="s">
        <v>145</v>
      </c>
      <c r="B23" s="149" t="s">
        <v>146</v>
      </c>
      <c r="C23" s="150" t="s">
        <v>142</v>
      </c>
      <c r="D23" s="151">
        <v>10.7</v>
      </c>
      <c r="E23" s="151">
        <v>10.8</v>
      </c>
    </row>
    <row r="24" spans="1:5" s="60" customFormat="1" ht="10.5">
      <c r="A24" s="146" t="s">
        <v>147</v>
      </c>
      <c r="B24" s="147" t="s">
        <v>148</v>
      </c>
      <c r="C24" s="144"/>
      <c r="D24" s="152"/>
      <c r="E24" s="152"/>
    </row>
    <row r="25" spans="1:5" s="61" customFormat="1" ht="22.5" customHeight="1">
      <c r="A25" s="148" t="s">
        <v>149</v>
      </c>
      <c r="B25" s="149" t="s">
        <v>150</v>
      </c>
      <c r="C25" s="150" t="s">
        <v>131</v>
      </c>
      <c r="D25" s="151">
        <v>0</v>
      </c>
      <c r="E25" s="151">
        <v>0</v>
      </c>
    </row>
    <row r="26" spans="1:5" s="61" customFormat="1" ht="33.75">
      <c r="A26" s="148" t="s">
        <v>151</v>
      </c>
      <c r="B26" s="149" t="s">
        <v>152</v>
      </c>
      <c r="C26" s="150" t="s">
        <v>131</v>
      </c>
      <c r="D26" s="151">
        <v>100</v>
      </c>
      <c r="E26" s="151">
        <v>100</v>
      </c>
    </row>
    <row r="27" spans="1:5" s="60" customFormat="1" ht="21">
      <c r="A27" s="146" t="s">
        <v>153</v>
      </c>
      <c r="B27" s="147" t="s">
        <v>154</v>
      </c>
      <c r="C27" s="144"/>
      <c r="D27" s="152"/>
      <c r="E27" s="152"/>
    </row>
    <row r="28" spans="1:5" s="61" customFormat="1" ht="35.25" customHeight="1">
      <c r="A28" s="148" t="s">
        <v>155</v>
      </c>
      <c r="B28" s="149" t="s">
        <v>156</v>
      </c>
      <c r="C28" s="150" t="s">
        <v>131</v>
      </c>
      <c r="D28" s="151">
        <v>19.7</v>
      </c>
      <c r="E28" s="153">
        <v>32</v>
      </c>
    </row>
    <row r="29" spans="1:5" s="61" customFormat="1" ht="21" hidden="1" customHeight="1">
      <c r="A29" s="148" t="s">
        <v>157</v>
      </c>
      <c r="B29" s="149" t="s">
        <v>158</v>
      </c>
      <c r="C29" s="150" t="s">
        <v>159</v>
      </c>
      <c r="D29" s="151"/>
      <c r="E29" s="151"/>
    </row>
    <row r="30" spans="1:5" s="61" customFormat="1" ht="33.75">
      <c r="A30" s="148" t="s">
        <v>160</v>
      </c>
      <c r="B30" s="149" t="s">
        <v>161</v>
      </c>
      <c r="C30" s="150" t="s">
        <v>162</v>
      </c>
      <c r="D30" s="154">
        <v>0.124</v>
      </c>
      <c r="E30" s="154">
        <v>0.13</v>
      </c>
    </row>
    <row r="31" spans="1:5" s="61" customFormat="1" ht="33.75">
      <c r="A31" s="148" t="s">
        <v>163</v>
      </c>
      <c r="B31" s="149" t="s">
        <v>164</v>
      </c>
      <c r="C31" s="150" t="s">
        <v>162</v>
      </c>
      <c r="D31" s="154">
        <v>0.249</v>
      </c>
      <c r="E31" s="154">
        <v>0.28799999999999998</v>
      </c>
    </row>
    <row r="32" spans="1:5" s="61" customFormat="1" ht="33.75" customHeight="1">
      <c r="A32" s="148" t="s">
        <v>165</v>
      </c>
      <c r="B32" s="149" t="s">
        <v>166</v>
      </c>
      <c r="C32" s="150" t="s">
        <v>162</v>
      </c>
      <c r="D32" s="153">
        <v>0.42</v>
      </c>
      <c r="E32" s="153">
        <v>0.6</v>
      </c>
    </row>
    <row r="33" spans="1:5" s="61" customFormat="1" ht="33.75">
      <c r="A33" s="148" t="s">
        <v>167</v>
      </c>
      <c r="B33" s="149" t="s">
        <v>168</v>
      </c>
      <c r="C33" s="150" t="s">
        <v>162</v>
      </c>
      <c r="D33" s="154">
        <v>8.4000000000000005E-2</v>
      </c>
      <c r="E33" s="154">
        <v>0.11</v>
      </c>
    </row>
    <row r="34" spans="1:5" s="55" customFormat="1" ht="12"/>
  </sheetData>
  <mergeCells count="12">
    <mergeCell ref="A12:A13"/>
    <mergeCell ref="B12:B13"/>
    <mergeCell ref="C12:C13"/>
    <mergeCell ref="D12:E12"/>
    <mergeCell ref="C2:E2"/>
    <mergeCell ref="C3:E3"/>
    <mergeCell ref="C4:E4"/>
    <mergeCell ref="C5:E5"/>
    <mergeCell ref="C6:E6"/>
    <mergeCell ref="A8:E8"/>
    <mergeCell ref="A9:E9"/>
    <mergeCell ref="A10:E10"/>
  </mergeCells>
  <printOptions horizontalCentered="1" verticalCentered="1"/>
  <pageMargins left="0.51181102362204722" right="0.51181102362204722" top="0.35433070866141736" bottom="0.35433070866141736" header="0.31496062992125984" footer="0.31496062992125984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X44"/>
  <sheetViews>
    <sheetView view="pageBreakPreview" zoomScale="80" zoomScaleNormal="120" zoomScaleSheetLayoutView="80" workbookViewId="0">
      <selection activeCell="L14" sqref="L14:L15"/>
    </sheetView>
  </sheetViews>
  <sheetFormatPr defaultColWidth="0.85546875" defaultRowHeight="11.25"/>
  <cols>
    <col min="1" max="1" width="10.5703125" style="1" customWidth="1"/>
    <col min="2" max="2" width="38.85546875" style="1" customWidth="1"/>
    <col min="3" max="12" width="8.140625" style="1" customWidth="1"/>
    <col min="13" max="13" width="35.5703125" style="1" customWidth="1"/>
    <col min="14" max="24" width="8" style="1" customWidth="1"/>
    <col min="25" max="16384" width="0.85546875" style="1"/>
  </cols>
  <sheetData>
    <row r="1" spans="1:24" ht="18.75">
      <c r="U1" s="70"/>
      <c r="V1" s="70"/>
      <c r="W1" s="70"/>
      <c r="X1" s="71" t="s">
        <v>197</v>
      </c>
    </row>
    <row r="2" spans="1:24" ht="18.75">
      <c r="U2" s="70"/>
      <c r="V2" s="70"/>
      <c r="W2" s="70"/>
      <c r="X2" s="70"/>
    </row>
    <row r="3" spans="1:24" ht="18.75" customHeight="1">
      <c r="T3" s="600" t="s">
        <v>101</v>
      </c>
      <c r="U3" s="601"/>
      <c r="V3" s="601"/>
      <c r="W3" s="601"/>
      <c r="X3" s="601"/>
    </row>
    <row r="4" spans="1:24" ht="18.75" customHeight="1">
      <c r="S4" s="73"/>
      <c r="T4" s="600" t="s">
        <v>257</v>
      </c>
      <c r="U4" s="602"/>
      <c r="V4" s="602"/>
      <c r="W4" s="602"/>
      <c r="X4" s="602"/>
    </row>
    <row r="5" spans="1:24" ht="18.75">
      <c r="T5" s="603" t="s">
        <v>285</v>
      </c>
      <c r="U5" s="601"/>
      <c r="V5" s="601"/>
      <c r="W5" s="601"/>
      <c r="X5" s="601"/>
    </row>
    <row r="6" spans="1:24" ht="15" customHeight="1">
      <c r="U6" s="598" t="s">
        <v>22</v>
      </c>
      <c r="V6" s="598"/>
      <c r="W6" s="598"/>
      <c r="X6" s="598"/>
    </row>
    <row r="7" spans="1:24" s="2" customFormat="1" ht="20.25">
      <c r="A7" s="599" t="s">
        <v>200</v>
      </c>
      <c r="B7" s="599"/>
      <c r="C7" s="599"/>
      <c r="D7" s="599"/>
      <c r="E7" s="599"/>
      <c r="F7" s="599"/>
      <c r="G7" s="599"/>
      <c r="H7" s="599"/>
      <c r="I7" s="599"/>
      <c r="J7" s="599"/>
      <c r="K7" s="599"/>
      <c r="L7" s="599"/>
      <c r="M7" s="599"/>
      <c r="N7" s="599"/>
      <c r="O7" s="599"/>
      <c r="P7" s="599"/>
      <c r="Q7" s="599"/>
      <c r="R7" s="599"/>
      <c r="S7" s="599"/>
      <c r="T7" s="599"/>
      <c r="U7" s="599"/>
      <c r="V7" s="599"/>
      <c r="W7" s="599"/>
      <c r="X7" s="599"/>
    </row>
    <row r="8" spans="1:24" s="2" customFormat="1" ht="20.25">
      <c r="A8" s="599" t="s">
        <v>436</v>
      </c>
      <c r="B8" s="599"/>
      <c r="C8" s="599"/>
      <c r="D8" s="599"/>
      <c r="E8" s="599"/>
      <c r="F8" s="599"/>
      <c r="G8" s="599"/>
      <c r="H8" s="599"/>
      <c r="I8" s="599"/>
      <c r="J8" s="599"/>
      <c r="K8" s="599"/>
      <c r="L8" s="599"/>
      <c r="M8" s="599"/>
      <c r="N8" s="599"/>
      <c r="O8" s="599"/>
      <c r="P8" s="599"/>
      <c r="Q8" s="599"/>
      <c r="R8" s="599"/>
      <c r="S8" s="599"/>
      <c r="T8" s="599"/>
      <c r="U8" s="599"/>
      <c r="V8" s="599"/>
      <c r="W8" s="599"/>
      <c r="X8" s="599"/>
    </row>
    <row r="9" spans="1:24" s="2" customFormat="1" ht="15.75" customHeight="1">
      <c r="A9" s="9"/>
      <c r="B9" s="9"/>
      <c r="C9" s="9"/>
      <c r="D9" s="9"/>
      <c r="E9" s="9"/>
      <c r="F9" s="604"/>
      <c r="G9" s="604"/>
      <c r="H9" s="604"/>
      <c r="I9" s="604"/>
      <c r="J9" s="604"/>
      <c r="K9" s="604"/>
      <c r="L9" s="9"/>
      <c r="M9" s="9"/>
    </row>
    <row r="10" spans="1:24" ht="12.75">
      <c r="X10" s="18"/>
    </row>
    <row r="11" spans="1:24" ht="33.75" customHeight="1">
      <c r="A11" s="591" t="s">
        <v>40</v>
      </c>
      <c r="B11" s="590" t="s">
        <v>30</v>
      </c>
      <c r="C11" s="591" t="s">
        <v>106</v>
      </c>
      <c r="D11" s="591"/>
      <c r="E11" s="591"/>
      <c r="F11" s="591"/>
      <c r="G11" s="591"/>
      <c r="H11" s="591"/>
      <c r="I11" s="591"/>
      <c r="J11" s="591"/>
      <c r="K11" s="591"/>
      <c r="L11" s="591"/>
      <c r="M11" s="591" t="s">
        <v>100</v>
      </c>
      <c r="N11" s="590" t="s">
        <v>23</v>
      </c>
      <c r="O11" s="590"/>
      <c r="P11" s="590"/>
      <c r="Q11" s="590"/>
      <c r="R11" s="590"/>
      <c r="S11" s="590"/>
      <c r="T11" s="590"/>
      <c r="U11" s="590"/>
      <c r="V11" s="590"/>
      <c r="W11" s="590"/>
      <c r="X11" s="590"/>
    </row>
    <row r="12" spans="1:24" ht="21" customHeight="1">
      <c r="A12" s="591"/>
      <c r="B12" s="590"/>
      <c r="C12" s="590" t="s">
        <v>47</v>
      </c>
      <c r="D12" s="590"/>
      <c r="E12" s="590" t="s">
        <v>16</v>
      </c>
      <c r="F12" s="590"/>
      <c r="G12" s="590" t="s">
        <v>17</v>
      </c>
      <c r="H12" s="590"/>
      <c r="I12" s="590" t="s">
        <v>18</v>
      </c>
      <c r="J12" s="590"/>
      <c r="K12" s="590" t="s">
        <v>19</v>
      </c>
      <c r="L12" s="590"/>
      <c r="M12" s="591"/>
      <c r="N12" s="590" t="s">
        <v>97</v>
      </c>
      <c r="O12" s="590"/>
      <c r="P12" s="590"/>
      <c r="Q12" s="590"/>
      <c r="R12" s="590" t="s">
        <v>96</v>
      </c>
      <c r="S12" s="590"/>
      <c r="T12" s="590"/>
      <c r="U12" s="590"/>
      <c r="V12" s="590"/>
      <c r="W12" s="590"/>
      <c r="X12" s="591" t="s">
        <v>24</v>
      </c>
    </row>
    <row r="13" spans="1:24" ht="63.75">
      <c r="A13" s="591"/>
      <c r="B13" s="590"/>
      <c r="C13" s="72" t="s">
        <v>37</v>
      </c>
      <c r="D13" s="72" t="s">
        <v>38</v>
      </c>
      <c r="E13" s="72" t="s">
        <v>20</v>
      </c>
      <c r="F13" s="72" t="s">
        <v>21</v>
      </c>
      <c r="G13" s="72" t="s">
        <v>20</v>
      </c>
      <c r="H13" s="72" t="s">
        <v>21</v>
      </c>
      <c r="I13" s="72" t="s">
        <v>20</v>
      </c>
      <c r="J13" s="72" t="s">
        <v>21</v>
      </c>
      <c r="K13" s="72" t="s">
        <v>20</v>
      </c>
      <c r="L13" s="72" t="s">
        <v>21</v>
      </c>
      <c r="M13" s="591"/>
      <c r="N13" s="33" t="s">
        <v>25</v>
      </c>
      <c r="O13" s="33" t="s">
        <v>26</v>
      </c>
      <c r="P13" s="33" t="s">
        <v>107</v>
      </c>
      <c r="Q13" s="33" t="s">
        <v>95</v>
      </c>
      <c r="R13" s="33" t="s">
        <v>25</v>
      </c>
      <c r="S13" s="33" t="s">
        <v>98</v>
      </c>
      <c r="T13" s="33" t="s">
        <v>34</v>
      </c>
      <c r="U13" s="33" t="s">
        <v>35</v>
      </c>
      <c r="V13" s="33" t="s">
        <v>33</v>
      </c>
      <c r="W13" s="33" t="s">
        <v>99</v>
      </c>
      <c r="X13" s="591"/>
    </row>
    <row r="14" spans="1:24" s="5" customFormat="1" ht="54" customHeight="1">
      <c r="A14" s="34"/>
      <c r="B14" s="35" t="s">
        <v>103</v>
      </c>
      <c r="C14" s="72">
        <f>SUM(2510.55+1977.11)</f>
        <v>4487.66</v>
      </c>
      <c r="D14" s="72">
        <f>F14+H14+J14+L14</f>
        <v>116.54552</v>
      </c>
      <c r="E14" s="72">
        <f>SUM(C14/4)</f>
        <v>1121.915</v>
      </c>
      <c r="F14" s="162">
        <f>F26+F30</f>
        <v>0</v>
      </c>
      <c r="G14" s="72">
        <f>SUM(C14/4)</f>
        <v>1121.915</v>
      </c>
      <c r="H14" s="72">
        <f>H26+H30</f>
        <v>0</v>
      </c>
      <c r="I14" s="72">
        <f>SUM(C14/4)</f>
        <v>1121.915</v>
      </c>
      <c r="J14" s="72">
        <f>SUM(J19)</f>
        <v>116.54552</v>
      </c>
      <c r="K14" s="72">
        <f>SUM(C14/4)</f>
        <v>1121.915</v>
      </c>
      <c r="L14" s="192">
        <f>SUM(L19)</f>
        <v>0</v>
      </c>
      <c r="M14" s="596" t="s">
        <v>412</v>
      </c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</row>
    <row r="15" spans="1:24" s="5" customFormat="1" ht="54" customHeight="1">
      <c r="A15" s="34"/>
      <c r="B15" s="35" t="s">
        <v>199</v>
      </c>
      <c r="C15" s="72">
        <f>SUM(2245.77+2000.2)</f>
        <v>4245.97</v>
      </c>
      <c r="D15" s="162">
        <f>F15+H15+J15+L15</f>
        <v>62.506349999999998</v>
      </c>
      <c r="E15" s="139">
        <f>SUM(C15/4)</f>
        <v>1061.4925000000001</v>
      </c>
      <c r="F15" s="162">
        <f>F37+F42</f>
        <v>0</v>
      </c>
      <c r="G15" s="139">
        <f>SUM(C15/4)</f>
        <v>1061.4925000000001</v>
      </c>
      <c r="H15" s="139">
        <f>H37+H42</f>
        <v>0</v>
      </c>
      <c r="I15" s="139">
        <f>SUM(C15/4)</f>
        <v>1061.4925000000001</v>
      </c>
      <c r="J15" s="139">
        <f>SUM(J34)</f>
        <v>62.506349999999998</v>
      </c>
      <c r="K15" s="139">
        <f>SUM(C15/4)</f>
        <v>1061.4925000000001</v>
      </c>
      <c r="L15" s="192">
        <f>SUM(L34)</f>
        <v>0</v>
      </c>
      <c r="M15" s="597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</row>
    <row r="16" spans="1:24" s="5" customFormat="1" ht="20.25" customHeight="1">
      <c r="A16" s="593" t="s">
        <v>102</v>
      </c>
      <c r="B16" s="593"/>
      <c r="C16" s="593"/>
      <c r="D16" s="593"/>
      <c r="E16" s="593"/>
      <c r="F16" s="593"/>
      <c r="G16" s="593"/>
      <c r="H16" s="593"/>
      <c r="I16" s="593"/>
      <c r="J16" s="593"/>
      <c r="K16" s="593"/>
      <c r="L16" s="593"/>
      <c r="M16" s="593"/>
      <c r="N16" s="593"/>
      <c r="O16" s="593"/>
      <c r="P16" s="593"/>
      <c r="Q16" s="593"/>
      <c r="R16" s="593"/>
      <c r="S16" s="593"/>
      <c r="T16" s="593"/>
      <c r="U16" s="593"/>
      <c r="V16" s="593"/>
      <c r="W16" s="593"/>
      <c r="X16" s="593"/>
    </row>
    <row r="17" spans="1:24" ht="15.95" customHeight="1">
      <c r="A17" s="605" t="s">
        <v>104</v>
      </c>
      <c r="B17" s="605"/>
      <c r="C17" s="605"/>
      <c r="D17" s="605"/>
      <c r="E17" s="605"/>
      <c r="F17" s="605"/>
      <c r="G17" s="605"/>
      <c r="H17" s="605"/>
      <c r="I17" s="605"/>
      <c r="J17" s="605"/>
      <c r="K17" s="605"/>
      <c r="L17" s="605"/>
      <c r="M17" s="605"/>
      <c r="N17" s="605"/>
      <c r="O17" s="605"/>
      <c r="P17" s="605"/>
      <c r="Q17" s="605"/>
      <c r="R17" s="605"/>
      <c r="S17" s="605"/>
      <c r="T17" s="605"/>
      <c r="U17" s="605"/>
      <c r="V17" s="605"/>
      <c r="W17" s="605"/>
      <c r="X17" s="605"/>
    </row>
    <row r="18" spans="1:24" ht="15.95" customHeight="1">
      <c r="A18" s="592" t="s">
        <v>105</v>
      </c>
      <c r="B18" s="592"/>
      <c r="C18" s="592"/>
      <c r="D18" s="592"/>
      <c r="E18" s="592"/>
      <c r="F18" s="592"/>
      <c r="G18" s="592"/>
      <c r="H18" s="592"/>
      <c r="I18" s="592"/>
      <c r="J18" s="592"/>
      <c r="K18" s="592"/>
      <c r="L18" s="592"/>
      <c r="M18" s="592"/>
      <c r="N18" s="592"/>
      <c r="O18" s="592"/>
      <c r="P18" s="592"/>
      <c r="Q18" s="592"/>
      <c r="R18" s="592"/>
      <c r="S18" s="592"/>
      <c r="T18" s="592"/>
      <c r="U18" s="592"/>
      <c r="V18" s="592"/>
      <c r="W18" s="592"/>
      <c r="X18" s="592"/>
    </row>
    <row r="19" spans="1:24" s="5" customFormat="1" ht="60.75" customHeight="1">
      <c r="A19" s="25" t="s">
        <v>48</v>
      </c>
      <c r="B19" s="82" t="s">
        <v>427</v>
      </c>
      <c r="C19" s="39">
        <v>1977.11</v>
      </c>
      <c r="D19" s="39">
        <v>0</v>
      </c>
      <c r="E19" s="39">
        <f>SUM(C19/4)</f>
        <v>494.27749999999997</v>
      </c>
      <c r="F19" s="39">
        <v>0</v>
      </c>
      <c r="G19" s="39">
        <f>SUM(C19/4)</f>
        <v>494.27749999999997</v>
      </c>
      <c r="H19" s="102">
        <v>0</v>
      </c>
      <c r="I19" s="39">
        <f>SUM(C19/4)</f>
        <v>494.27749999999997</v>
      </c>
      <c r="J19" s="39">
        <v>116.54552</v>
      </c>
      <c r="K19" s="39">
        <f>SUM(C19/4)</f>
        <v>494.27749999999997</v>
      </c>
      <c r="L19" s="39">
        <v>0</v>
      </c>
      <c r="M19" s="90" t="s">
        <v>408</v>
      </c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</row>
    <row r="20" spans="1:24" s="5" customFormat="1" ht="15.95" customHeight="1">
      <c r="A20" s="592" t="s">
        <v>280</v>
      </c>
      <c r="B20" s="592"/>
      <c r="C20" s="592"/>
      <c r="D20" s="592"/>
      <c r="E20" s="592"/>
      <c r="F20" s="592"/>
      <c r="G20" s="592"/>
      <c r="H20" s="592"/>
      <c r="I20" s="592"/>
      <c r="J20" s="592"/>
      <c r="K20" s="592"/>
      <c r="L20" s="592"/>
      <c r="M20" s="592"/>
      <c r="N20" s="592"/>
      <c r="O20" s="592"/>
      <c r="P20" s="592"/>
      <c r="Q20" s="592"/>
      <c r="R20" s="592"/>
      <c r="S20" s="592"/>
      <c r="T20" s="592"/>
      <c r="U20" s="592"/>
      <c r="V20" s="592"/>
      <c r="W20" s="592"/>
      <c r="X20" s="592"/>
    </row>
    <row r="21" spans="1:24" s="5" customFormat="1" ht="21.75" customHeight="1">
      <c r="A21" s="87" t="s">
        <v>11</v>
      </c>
      <c r="B21" s="138" t="s">
        <v>400</v>
      </c>
      <c r="C21" s="33">
        <v>275.42</v>
      </c>
      <c r="D21" s="39">
        <v>0</v>
      </c>
      <c r="E21" s="39">
        <f>SUM(C21/4)</f>
        <v>68.855000000000004</v>
      </c>
      <c r="F21" s="39">
        <v>0</v>
      </c>
      <c r="G21" s="39">
        <f>SUM(C21/4)</f>
        <v>68.855000000000004</v>
      </c>
      <c r="H21" s="102">
        <v>0</v>
      </c>
      <c r="I21" s="39">
        <f>SUM(C21/4)</f>
        <v>68.855000000000004</v>
      </c>
      <c r="J21" s="39">
        <v>0</v>
      </c>
      <c r="K21" s="39">
        <f>SUM(C21/4)</f>
        <v>68.855000000000004</v>
      </c>
      <c r="L21" s="39">
        <v>0</v>
      </c>
      <c r="M21" s="587" t="s">
        <v>407</v>
      </c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</row>
    <row r="22" spans="1:24" s="5" customFormat="1" ht="21.75" customHeight="1">
      <c r="A22" s="91" t="s">
        <v>12</v>
      </c>
      <c r="B22" s="138" t="s">
        <v>321</v>
      </c>
      <c r="C22" s="33">
        <v>275.41000000000003</v>
      </c>
      <c r="D22" s="39">
        <v>0</v>
      </c>
      <c r="E22" s="39">
        <f>SUM(C22/4)</f>
        <v>68.852500000000006</v>
      </c>
      <c r="F22" s="39">
        <v>0</v>
      </c>
      <c r="G22" s="39">
        <f>SUM(C22/4)</f>
        <v>68.852500000000006</v>
      </c>
      <c r="H22" s="102">
        <v>0</v>
      </c>
      <c r="I22" s="39">
        <f>SUM(C22/4)</f>
        <v>68.852500000000006</v>
      </c>
      <c r="J22" s="39">
        <v>0</v>
      </c>
      <c r="K22" s="39">
        <f>SUM(C22/4)</f>
        <v>68.852500000000006</v>
      </c>
      <c r="L22" s="39">
        <v>0</v>
      </c>
      <c r="M22" s="588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85"/>
    </row>
    <row r="23" spans="1:24" s="5" customFormat="1" ht="21.75" customHeight="1">
      <c r="A23" s="91" t="s">
        <v>62</v>
      </c>
      <c r="B23" s="138" t="s">
        <v>322</v>
      </c>
      <c r="C23" s="33">
        <v>201.26</v>
      </c>
      <c r="D23" s="39">
        <v>0</v>
      </c>
      <c r="E23" s="39">
        <f>SUM(C23/4)</f>
        <v>50.314999999999998</v>
      </c>
      <c r="F23" s="39">
        <v>0</v>
      </c>
      <c r="G23" s="39">
        <f>SUM(C23/4)</f>
        <v>50.314999999999998</v>
      </c>
      <c r="H23" s="102">
        <v>0</v>
      </c>
      <c r="I23" s="39">
        <f>SUM(C23/4)</f>
        <v>50.314999999999998</v>
      </c>
      <c r="J23" s="39">
        <v>0</v>
      </c>
      <c r="K23" s="39">
        <f>SUM(C23/4)</f>
        <v>50.314999999999998</v>
      </c>
      <c r="L23" s="39">
        <v>0</v>
      </c>
      <c r="M23" s="588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</row>
    <row r="24" spans="1:24" s="5" customFormat="1" ht="21.75" customHeight="1">
      <c r="A24" s="91" t="s">
        <v>270</v>
      </c>
      <c r="B24" s="138" t="s">
        <v>399</v>
      </c>
      <c r="C24" s="33">
        <v>148.29</v>
      </c>
      <c r="D24" s="39">
        <v>0</v>
      </c>
      <c r="E24" s="39">
        <f>SUM(C24/4)</f>
        <v>37.072499999999998</v>
      </c>
      <c r="F24" s="39">
        <v>0</v>
      </c>
      <c r="G24" s="39">
        <f>SUM(C24/4)</f>
        <v>37.072499999999998</v>
      </c>
      <c r="H24" s="102">
        <v>0</v>
      </c>
      <c r="I24" s="39">
        <f>SUM(C24/4)</f>
        <v>37.072499999999998</v>
      </c>
      <c r="J24" s="39">
        <v>0</v>
      </c>
      <c r="K24" s="39">
        <f>SUM(C24/4)</f>
        <v>37.072499999999998</v>
      </c>
      <c r="L24" s="39">
        <v>0</v>
      </c>
      <c r="M24" s="588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</row>
    <row r="25" spans="1:24" s="5" customFormat="1" ht="21.75" customHeight="1">
      <c r="A25" s="91" t="s">
        <v>271</v>
      </c>
      <c r="B25" s="138" t="s">
        <v>324</v>
      </c>
      <c r="C25" s="33">
        <v>1610.17</v>
      </c>
      <c r="D25" s="39">
        <v>0</v>
      </c>
      <c r="E25" s="39">
        <f>SUM(C25/4)</f>
        <v>402.54250000000002</v>
      </c>
      <c r="F25" s="39">
        <v>0</v>
      </c>
      <c r="G25" s="39">
        <f>SUM(C25/4)</f>
        <v>402.54250000000002</v>
      </c>
      <c r="H25" s="102">
        <v>0</v>
      </c>
      <c r="I25" s="39">
        <f>SUM(C25/4)</f>
        <v>402.54250000000002</v>
      </c>
      <c r="J25" s="39">
        <v>0</v>
      </c>
      <c r="K25" s="39">
        <f>SUM(C25/4)</f>
        <v>402.54250000000002</v>
      </c>
      <c r="L25" s="33">
        <v>0</v>
      </c>
      <c r="M25" s="589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</row>
    <row r="26" spans="1:24" s="5" customFormat="1" ht="12.75">
      <c r="A26" s="594" t="s">
        <v>111</v>
      </c>
      <c r="B26" s="594"/>
      <c r="C26" s="39">
        <f>SUM(C21:C25)+C19</f>
        <v>4487.66</v>
      </c>
      <c r="D26" s="39">
        <f t="shared" ref="D26:I26" si="0">SUM(D21:D25)</f>
        <v>0</v>
      </c>
      <c r="E26" s="39">
        <f t="shared" si="0"/>
        <v>627.63750000000005</v>
      </c>
      <c r="F26" s="39">
        <f t="shared" si="0"/>
        <v>0</v>
      </c>
      <c r="G26" s="39">
        <f t="shared" si="0"/>
        <v>627.63750000000005</v>
      </c>
      <c r="H26" s="102">
        <f t="shared" si="0"/>
        <v>0</v>
      </c>
      <c r="I26" s="39">
        <f t="shared" si="0"/>
        <v>627.63750000000005</v>
      </c>
      <c r="J26" s="39">
        <f>SUM(J19)</f>
        <v>116.54552</v>
      </c>
      <c r="K26" s="39">
        <f>SUM(K21:K25)</f>
        <v>627.63750000000005</v>
      </c>
      <c r="L26" s="39">
        <f>SUM(L21:L25)</f>
        <v>0</v>
      </c>
      <c r="M26" s="38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</row>
    <row r="27" spans="1:24" s="27" customFormat="1" ht="21.75" customHeight="1">
      <c r="A27" s="595" t="s">
        <v>281</v>
      </c>
      <c r="B27" s="595"/>
      <c r="C27" s="595"/>
      <c r="D27" s="595"/>
      <c r="E27" s="595"/>
      <c r="F27" s="595"/>
      <c r="G27" s="595"/>
      <c r="H27" s="595"/>
      <c r="I27" s="595"/>
      <c r="J27" s="595"/>
      <c r="K27" s="595"/>
      <c r="L27" s="595"/>
      <c r="M27" s="595"/>
      <c r="N27" s="595"/>
      <c r="O27" s="595"/>
      <c r="P27" s="595"/>
      <c r="Q27" s="595"/>
      <c r="R27" s="595"/>
      <c r="S27" s="595"/>
      <c r="T27" s="595"/>
      <c r="U27" s="595"/>
      <c r="V27" s="595"/>
      <c r="W27" s="595"/>
      <c r="X27" s="595"/>
    </row>
    <row r="28" spans="1:24" s="5" customFormat="1" ht="30.75" customHeight="1">
      <c r="A28" s="37" t="s">
        <v>282</v>
      </c>
      <c r="B28" s="26" t="s">
        <v>208</v>
      </c>
      <c r="C28" s="39">
        <v>0</v>
      </c>
      <c r="D28" s="39">
        <v>0</v>
      </c>
      <c r="E28" s="39">
        <v>0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587" t="s">
        <v>417</v>
      </c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</row>
    <row r="29" spans="1:24" s="5" customFormat="1" ht="72.75" customHeight="1">
      <c r="A29" s="37" t="s">
        <v>402</v>
      </c>
      <c r="B29" s="26" t="s">
        <v>210</v>
      </c>
      <c r="C29" s="39">
        <v>0</v>
      </c>
      <c r="D29" s="39">
        <v>0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589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</row>
    <row r="30" spans="1:24" s="5" customFormat="1" ht="12.75">
      <c r="A30" s="594" t="s">
        <v>112</v>
      </c>
      <c r="B30" s="594"/>
      <c r="C30" s="39">
        <f>SUM(C28:C29)</f>
        <v>0</v>
      </c>
      <c r="D30" s="39">
        <f>SUM(D28:D29)</f>
        <v>0</v>
      </c>
      <c r="E30" s="39">
        <f t="shared" ref="E30:L30" si="1">SUM(E28:E29)</f>
        <v>0</v>
      </c>
      <c r="F30" s="39">
        <f t="shared" si="1"/>
        <v>0</v>
      </c>
      <c r="G30" s="39">
        <f t="shared" si="1"/>
        <v>0</v>
      </c>
      <c r="H30" s="39">
        <f t="shared" si="1"/>
        <v>0</v>
      </c>
      <c r="I30" s="39">
        <f t="shared" si="1"/>
        <v>0</v>
      </c>
      <c r="J30" s="39">
        <f t="shared" si="1"/>
        <v>0</v>
      </c>
      <c r="K30" s="39">
        <f t="shared" si="1"/>
        <v>0</v>
      </c>
      <c r="L30" s="39">
        <f t="shared" si="1"/>
        <v>0</v>
      </c>
      <c r="M30" s="39"/>
      <c r="N30" s="38"/>
      <c r="O30" s="36"/>
      <c r="P30" s="36"/>
      <c r="Q30" s="36"/>
      <c r="R30" s="36"/>
      <c r="S30" s="36"/>
      <c r="T30" s="36"/>
      <c r="U30" s="36"/>
      <c r="V30" s="36"/>
      <c r="W30" s="36"/>
      <c r="X30" s="36"/>
    </row>
    <row r="31" spans="1:24" s="5" customFormat="1" ht="21" customHeight="1">
      <c r="A31" s="593" t="s">
        <v>428</v>
      </c>
      <c r="B31" s="593"/>
      <c r="C31" s="593"/>
      <c r="D31" s="593"/>
      <c r="E31" s="593"/>
      <c r="F31" s="593"/>
      <c r="G31" s="593"/>
      <c r="H31" s="593"/>
      <c r="I31" s="593"/>
      <c r="J31" s="593"/>
      <c r="K31" s="593"/>
      <c r="L31" s="593"/>
      <c r="M31" s="593"/>
      <c r="N31" s="593"/>
      <c r="O31" s="593"/>
      <c r="P31" s="593"/>
      <c r="Q31" s="593"/>
      <c r="R31" s="593"/>
      <c r="S31" s="593"/>
      <c r="T31" s="593"/>
      <c r="U31" s="593"/>
      <c r="V31" s="593"/>
      <c r="W31" s="593"/>
      <c r="X31" s="593"/>
    </row>
    <row r="32" spans="1:24" ht="15.95" customHeight="1">
      <c r="A32" s="605" t="s">
        <v>108</v>
      </c>
      <c r="B32" s="605"/>
      <c r="C32" s="605"/>
      <c r="D32" s="605"/>
      <c r="E32" s="605"/>
      <c r="F32" s="605"/>
      <c r="G32" s="605"/>
      <c r="H32" s="605"/>
      <c r="I32" s="605"/>
      <c r="J32" s="605"/>
      <c r="K32" s="605"/>
      <c r="L32" s="605"/>
      <c r="M32" s="605"/>
      <c r="N32" s="605"/>
      <c r="O32" s="605"/>
      <c r="P32" s="605"/>
      <c r="Q32" s="605"/>
      <c r="R32" s="605"/>
      <c r="S32" s="605"/>
      <c r="T32" s="605"/>
      <c r="U32" s="605"/>
      <c r="V32" s="605"/>
      <c r="W32" s="605"/>
      <c r="X32" s="605"/>
    </row>
    <row r="33" spans="1:24" ht="15.95" customHeight="1">
      <c r="A33" s="592" t="s">
        <v>109</v>
      </c>
      <c r="B33" s="592"/>
      <c r="C33" s="592"/>
      <c r="D33" s="592"/>
      <c r="E33" s="592"/>
      <c r="F33" s="592"/>
      <c r="G33" s="592"/>
      <c r="H33" s="592"/>
      <c r="I33" s="592"/>
      <c r="J33" s="592"/>
      <c r="K33" s="592"/>
      <c r="L33" s="592"/>
      <c r="M33" s="592"/>
      <c r="N33" s="592"/>
      <c r="O33" s="592"/>
      <c r="P33" s="592"/>
      <c r="Q33" s="592"/>
      <c r="R33" s="592"/>
      <c r="S33" s="592"/>
      <c r="T33" s="592"/>
      <c r="U33" s="592"/>
      <c r="V33" s="592"/>
      <c r="W33" s="592"/>
      <c r="X33" s="592"/>
    </row>
    <row r="34" spans="1:24" s="5" customFormat="1" ht="78.75">
      <c r="A34" s="97" t="s">
        <v>48</v>
      </c>
      <c r="B34" s="90" t="s">
        <v>425</v>
      </c>
      <c r="C34" s="39">
        <v>2000.2</v>
      </c>
      <c r="D34" s="39">
        <v>0</v>
      </c>
      <c r="E34" s="39">
        <f>SUM(C34/4)</f>
        <v>500.05</v>
      </c>
      <c r="F34" s="39">
        <v>0</v>
      </c>
      <c r="G34" s="39">
        <f>SUM(C34/4)</f>
        <v>500.05</v>
      </c>
      <c r="H34" s="102">
        <v>0</v>
      </c>
      <c r="I34" s="39">
        <f>SUM(C34/4)</f>
        <v>500.05</v>
      </c>
      <c r="J34" s="39">
        <v>62.506349999999998</v>
      </c>
      <c r="K34" s="39">
        <f>SUM(C34/4)</f>
        <v>500.05</v>
      </c>
      <c r="L34" s="39">
        <v>0</v>
      </c>
      <c r="M34" s="90" t="s">
        <v>407</v>
      </c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</row>
    <row r="35" spans="1:24" s="5" customFormat="1" ht="15.95" customHeight="1">
      <c r="A35" s="592" t="s">
        <v>283</v>
      </c>
      <c r="B35" s="592"/>
      <c r="C35" s="592"/>
      <c r="D35" s="592"/>
      <c r="E35" s="592"/>
      <c r="F35" s="592"/>
      <c r="G35" s="592"/>
      <c r="H35" s="592"/>
      <c r="I35" s="592"/>
      <c r="J35" s="592"/>
      <c r="K35" s="592"/>
      <c r="L35" s="592"/>
      <c r="M35" s="592"/>
      <c r="N35" s="592"/>
      <c r="O35" s="592"/>
      <c r="P35" s="592"/>
      <c r="Q35" s="592"/>
      <c r="R35" s="592"/>
      <c r="S35" s="592"/>
      <c r="T35" s="592"/>
      <c r="U35" s="592"/>
      <c r="V35" s="592"/>
      <c r="W35" s="592"/>
      <c r="X35" s="592"/>
    </row>
    <row r="36" spans="1:24" s="5" customFormat="1" ht="71.25" customHeight="1">
      <c r="A36" s="98" t="s">
        <v>11</v>
      </c>
      <c r="B36" s="90" t="s">
        <v>267</v>
      </c>
      <c r="C36" s="39">
        <v>2245.77</v>
      </c>
      <c r="D36" s="39">
        <v>0</v>
      </c>
      <c r="E36" s="39">
        <f>SUM(C36/4)</f>
        <v>561.4425</v>
      </c>
      <c r="F36" s="102">
        <v>0</v>
      </c>
      <c r="G36" s="39">
        <f>SUM(C36/4)</f>
        <v>561.4425</v>
      </c>
      <c r="H36" s="102">
        <v>0</v>
      </c>
      <c r="I36" s="39">
        <f>SUM(C36/4)</f>
        <v>561.4425</v>
      </c>
      <c r="J36" s="39">
        <v>0</v>
      </c>
      <c r="K36" s="39">
        <f>SUM(C36/4)</f>
        <v>561.4425</v>
      </c>
      <c r="L36" s="39">
        <v>0</v>
      </c>
      <c r="M36" s="90" t="s">
        <v>407</v>
      </c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</row>
    <row r="37" spans="1:24" s="5" customFormat="1" ht="12.75">
      <c r="A37" s="594" t="s">
        <v>111</v>
      </c>
      <c r="B37" s="594"/>
      <c r="C37" s="39">
        <f>SUM(C34+C36)</f>
        <v>4245.97</v>
      </c>
      <c r="D37" s="39">
        <f t="shared" ref="D37:L37" si="2">SUM(D34+D36)</f>
        <v>0</v>
      </c>
      <c r="E37" s="39">
        <f t="shared" si="2"/>
        <v>1061.4925000000001</v>
      </c>
      <c r="F37" s="39"/>
      <c r="G37" s="39">
        <f t="shared" si="2"/>
        <v>1061.4925000000001</v>
      </c>
      <c r="H37" s="39"/>
      <c r="I37" s="39">
        <f t="shared" si="2"/>
        <v>1061.4925000000001</v>
      </c>
      <c r="J37" s="39">
        <f>SUM(J34)</f>
        <v>62.506349999999998</v>
      </c>
      <c r="K37" s="39">
        <f t="shared" si="2"/>
        <v>1061.4925000000001</v>
      </c>
      <c r="L37" s="39">
        <f t="shared" si="2"/>
        <v>0</v>
      </c>
      <c r="M37" s="38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</row>
    <row r="38" spans="1:24" s="27" customFormat="1" ht="15" customHeight="1">
      <c r="A38" s="595" t="s">
        <v>284</v>
      </c>
      <c r="B38" s="595"/>
      <c r="C38" s="595"/>
      <c r="D38" s="595"/>
      <c r="E38" s="595"/>
      <c r="F38" s="595"/>
      <c r="G38" s="595"/>
      <c r="H38" s="595"/>
      <c r="I38" s="595"/>
      <c r="J38" s="595"/>
      <c r="K38" s="595"/>
      <c r="L38" s="595"/>
      <c r="M38" s="595"/>
      <c r="N38" s="595"/>
      <c r="O38" s="595"/>
      <c r="P38" s="595"/>
      <c r="Q38" s="595"/>
      <c r="R38" s="595"/>
      <c r="S38" s="595"/>
      <c r="T38" s="595"/>
      <c r="U38" s="595"/>
      <c r="V38" s="595"/>
      <c r="W38" s="595"/>
      <c r="X38" s="595"/>
    </row>
    <row r="39" spans="1:24" s="5" customFormat="1" ht="25.5" customHeight="1">
      <c r="A39" s="37" t="s">
        <v>51</v>
      </c>
      <c r="B39" s="26" t="s">
        <v>202</v>
      </c>
      <c r="C39" s="39">
        <v>0</v>
      </c>
      <c r="D39" s="39">
        <v>0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587" t="s">
        <v>418</v>
      </c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</row>
    <row r="40" spans="1:24" s="5" customFormat="1" ht="25.5" customHeight="1">
      <c r="A40" s="37" t="s">
        <v>273</v>
      </c>
      <c r="B40" s="26" t="s">
        <v>203</v>
      </c>
      <c r="C40" s="39">
        <v>0</v>
      </c>
      <c r="D40" s="39">
        <v>0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588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</row>
    <row r="41" spans="1:24" s="5" customFormat="1" ht="55.5" customHeight="1">
      <c r="A41" s="37" t="s">
        <v>274</v>
      </c>
      <c r="B41" s="77" t="s">
        <v>204</v>
      </c>
      <c r="C41" s="39">
        <f>SUM(C39:C40)</f>
        <v>0</v>
      </c>
      <c r="D41" s="39">
        <f>SUM(D39:D40)</f>
        <v>0</v>
      </c>
      <c r="E41" s="39">
        <f t="shared" ref="E41" si="3">SUM(E39:E40)</f>
        <v>0</v>
      </c>
      <c r="F41" s="39">
        <f t="shared" ref="F41" si="4">SUM(F39:F40)</f>
        <v>0</v>
      </c>
      <c r="G41" s="39">
        <f t="shared" ref="G41" si="5">SUM(G39:G40)</f>
        <v>0</v>
      </c>
      <c r="H41" s="39">
        <f t="shared" ref="H41" si="6">SUM(H39:H40)</f>
        <v>0</v>
      </c>
      <c r="I41" s="39">
        <f t="shared" ref="I41" si="7">SUM(I39:I40)</f>
        <v>0</v>
      </c>
      <c r="J41" s="39">
        <v>0</v>
      </c>
      <c r="K41" s="39">
        <f t="shared" ref="K41" si="8">SUM(K39:K40)</f>
        <v>0</v>
      </c>
      <c r="L41" s="39">
        <v>0</v>
      </c>
      <c r="M41" s="589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</row>
    <row r="42" spans="1:24" s="5" customFormat="1" ht="12.75">
      <c r="A42" s="594" t="s">
        <v>112</v>
      </c>
      <c r="B42" s="594"/>
      <c r="C42" s="39">
        <f>SUM(C39:C39)</f>
        <v>0</v>
      </c>
      <c r="D42" s="39">
        <v>0</v>
      </c>
      <c r="E42" s="39">
        <v>0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f>SUM(K39:K39)</f>
        <v>0</v>
      </c>
      <c r="L42" s="39">
        <v>0</v>
      </c>
      <c r="M42" s="38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</row>
    <row r="43" spans="1:24" s="4" customFormat="1" ht="12.75" customHeight="1">
      <c r="A43" s="40"/>
      <c r="B43" s="41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</row>
    <row r="44" spans="1:24" s="4" customFormat="1" ht="6" customHeight="1"/>
  </sheetData>
  <mergeCells count="38">
    <mergeCell ref="A42:B42"/>
    <mergeCell ref="F9:K9"/>
    <mergeCell ref="A38:X38"/>
    <mergeCell ref="A32:X32"/>
    <mergeCell ref="A33:X33"/>
    <mergeCell ref="A35:X35"/>
    <mergeCell ref="C12:D12"/>
    <mergeCell ref="E12:F12"/>
    <mergeCell ref="G12:H12"/>
    <mergeCell ref="I12:J12"/>
    <mergeCell ref="K12:L12"/>
    <mergeCell ref="A11:A13"/>
    <mergeCell ref="B11:B13"/>
    <mergeCell ref="C11:L11"/>
    <mergeCell ref="A17:X17"/>
    <mergeCell ref="N11:X11"/>
    <mergeCell ref="U6:X6"/>
    <mergeCell ref="A7:X7"/>
    <mergeCell ref="A8:X8"/>
    <mergeCell ref="T3:X3"/>
    <mergeCell ref="T4:X4"/>
    <mergeCell ref="T5:X5"/>
    <mergeCell ref="M39:M41"/>
    <mergeCell ref="N12:Q12"/>
    <mergeCell ref="R12:W12"/>
    <mergeCell ref="X12:X13"/>
    <mergeCell ref="M11:M13"/>
    <mergeCell ref="A18:X18"/>
    <mergeCell ref="A31:X31"/>
    <mergeCell ref="A16:X16"/>
    <mergeCell ref="A26:B26"/>
    <mergeCell ref="A30:B30"/>
    <mergeCell ref="A37:B37"/>
    <mergeCell ref="A20:X20"/>
    <mergeCell ref="A27:X27"/>
    <mergeCell ref="M21:M25"/>
    <mergeCell ref="M28:M29"/>
    <mergeCell ref="M14:M15"/>
  </mergeCells>
  <printOptions horizontalCentered="1"/>
  <pageMargins left="0.59055118110236227" right="0.51181102362204722" top="0.39370078740157483" bottom="0.39370078740157483" header="0.19685039370078741" footer="0.19685039370078741"/>
  <pageSetup paperSize="8" scale="70" orientation="landscape" r:id="rId1"/>
  <headerFooter alignWithMargins="0"/>
  <ignoredErrors>
    <ignoredError sqref="G14:G15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R43"/>
  <sheetViews>
    <sheetView view="pageBreakPreview" zoomScale="110" zoomScaleNormal="120" zoomScaleSheetLayoutView="110" workbookViewId="0">
      <selection activeCell="B4" sqref="B4"/>
    </sheetView>
  </sheetViews>
  <sheetFormatPr defaultColWidth="0.85546875" defaultRowHeight="11.25"/>
  <cols>
    <col min="1" max="1" width="4.7109375" style="1" customWidth="1"/>
    <col min="2" max="2" width="31.140625" style="1" customWidth="1"/>
    <col min="3" max="12" width="8" style="1" customWidth="1"/>
    <col min="13" max="13" width="18.7109375" style="1" customWidth="1"/>
    <col min="14" max="14" width="32.5703125" style="1" customWidth="1"/>
    <col min="15" max="16384" width="0.85546875" style="1"/>
  </cols>
  <sheetData>
    <row r="1" spans="1:13" ht="15.75">
      <c r="K1" s="607" t="s">
        <v>198</v>
      </c>
      <c r="L1" s="608"/>
      <c r="M1" s="608"/>
    </row>
    <row r="2" spans="1:13">
      <c r="K2" s="78"/>
      <c r="L2" s="78"/>
      <c r="M2" s="78"/>
    </row>
    <row r="3" spans="1:13" ht="15.75" customHeight="1">
      <c r="J3" s="609" t="s">
        <v>101</v>
      </c>
      <c r="K3" s="602"/>
      <c r="L3" s="602"/>
      <c r="M3" s="602"/>
    </row>
    <row r="4" spans="1:13" ht="15.75" customHeight="1">
      <c r="J4" s="609" t="s">
        <v>257</v>
      </c>
      <c r="K4" s="602"/>
      <c r="L4" s="602"/>
      <c r="M4" s="602"/>
    </row>
    <row r="5" spans="1:13" ht="15">
      <c r="J5" s="610" t="s">
        <v>286</v>
      </c>
      <c r="K5" s="602"/>
      <c r="L5" s="602"/>
      <c r="M5" s="602"/>
    </row>
    <row r="6" spans="1:13" ht="15.75">
      <c r="J6" s="606" t="s">
        <v>22</v>
      </c>
      <c r="K6" s="606"/>
      <c r="L6" s="606"/>
      <c r="M6" s="606"/>
    </row>
    <row r="7" spans="1:13" ht="12" customHeight="1"/>
    <row r="8" spans="1:13" s="6" customFormat="1" ht="14.25" customHeight="1">
      <c r="A8" s="611" t="s">
        <v>216</v>
      </c>
      <c r="B8" s="611"/>
      <c r="C8" s="557"/>
      <c r="D8" s="557"/>
      <c r="E8" s="557"/>
      <c r="F8" s="557"/>
      <c r="G8" s="557"/>
      <c r="H8" s="557"/>
      <c r="I8" s="557"/>
      <c r="J8" s="557"/>
      <c r="K8" s="557"/>
      <c r="L8" s="557"/>
      <c r="M8" s="557"/>
    </row>
    <row r="9" spans="1:13" s="6" customFormat="1" ht="14.25" customHeight="1">
      <c r="A9" s="557" t="s">
        <v>437</v>
      </c>
      <c r="B9" s="557"/>
      <c r="C9" s="557"/>
      <c r="D9" s="557"/>
      <c r="E9" s="557"/>
      <c r="F9" s="557"/>
      <c r="G9" s="557"/>
      <c r="H9" s="557"/>
      <c r="I9" s="557"/>
      <c r="J9" s="557"/>
      <c r="K9" s="557"/>
      <c r="L9" s="557"/>
      <c r="M9" s="557"/>
    </row>
    <row r="10" spans="1:13" s="10" customFormat="1" ht="15.75" customHeight="1">
      <c r="A10" s="612" t="s">
        <v>217</v>
      </c>
      <c r="B10" s="613"/>
      <c r="C10" s="613"/>
      <c r="D10" s="613"/>
      <c r="E10" s="613"/>
      <c r="F10" s="613"/>
      <c r="G10" s="613"/>
      <c r="H10" s="613"/>
      <c r="I10" s="613"/>
      <c r="J10" s="613"/>
      <c r="K10" s="613"/>
      <c r="L10" s="613"/>
      <c r="M10" s="613"/>
    </row>
    <row r="11" spans="1:13" ht="12.75" customHeight="1"/>
    <row r="12" spans="1:13" ht="14.25" customHeight="1">
      <c r="A12" s="591" t="s">
        <v>40</v>
      </c>
      <c r="B12" s="591" t="s">
        <v>36</v>
      </c>
      <c r="C12" s="591" t="s">
        <v>401</v>
      </c>
      <c r="D12" s="591"/>
      <c r="E12" s="591"/>
      <c r="F12" s="591"/>
      <c r="G12" s="591"/>
      <c r="H12" s="591"/>
      <c r="I12" s="591"/>
      <c r="J12" s="591"/>
      <c r="K12" s="591"/>
      <c r="L12" s="591"/>
      <c r="M12" s="591" t="s">
        <v>31</v>
      </c>
    </row>
    <row r="13" spans="1:13" ht="14.25" customHeight="1">
      <c r="A13" s="591"/>
      <c r="B13" s="591"/>
      <c r="C13" s="590" t="s">
        <v>47</v>
      </c>
      <c r="D13" s="590"/>
      <c r="E13" s="590" t="s">
        <v>16</v>
      </c>
      <c r="F13" s="590"/>
      <c r="G13" s="590" t="s">
        <v>17</v>
      </c>
      <c r="H13" s="590"/>
      <c r="I13" s="590" t="s">
        <v>18</v>
      </c>
      <c r="J13" s="590"/>
      <c r="K13" s="590" t="s">
        <v>19</v>
      </c>
      <c r="L13" s="590"/>
      <c r="M13" s="591"/>
    </row>
    <row r="14" spans="1:13" ht="14.25" customHeight="1">
      <c r="A14" s="591"/>
      <c r="B14" s="591"/>
      <c r="C14" s="75" t="s">
        <v>37</v>
      </c>
      <c r="D14" s="75" t="s">
        <v>38</v>
      </c>
      <c r="E14" s="75" t="s">
        <v>20</v>
      </c>
      <c r="F14" s="75" t="s">
        <v>21</v>
      </c>
      <c r="G14" s="75" t="s">
        <v>20</v>
      </c>
      <c r="H14" s="75" t="s">
        <v>21</v>
      </c>
      <c r="I14" s="75" t="s">
        <v>20</v>
      </c>
      <c r="J14" s="75" t="s">
        <v>21</v>
      </c>
      <c r="K14" s="75" t="s">
        <v>20</v>
      </c>
      <c r="L14" s="75" t="s">
        <v>21</v>
      </c>
      <c r="M14" s="591"/>
    </row>
    <row r="15" spans="1:13" ht="25.5">
      <c r="A15" s="12" t="s">
        <v>55</v>
      </c>
      <c r="B15" s="23" t="s">
        <v>0</v>
      </c>
      <c r="C15" s="101">
        <f>SUM(C17:C18)</f>
        <v>4.48766</v>
      </c>
      <c r="D15" s="25">
        <f t="shared" ref="D15:L15" si="0">SUM(D17:D18)</f>
        <v>0.31742892</v>
      </c>
      <c r="E15" s="101">
        <f t="shared" si="0"/>
        <v>1.121915</v>
      </c>
      <c r="F15" s="25">
        <f t="shared" si="0"/>
        <v>0</v>
      </c>
      <c r="G15" s="101">
        <f t="shared" si="0"/>
        <v>1.121915</v>
      </c>
      <c r="H15" s="25">
        <f t="shared" si="0"/>
        <v>0</v>
      </c>
      <c r="I15" s="101">
        <f t="shared" si="0"/>
        <v>1.121915</v>
      </c>
      <c r="J15" s="25">
        <f t="shared" si="0"/>
        <v>0.31742892</v>
      </c>
      <c r="K15" s="101">
        <f t="shared" si="0"/>
        <v>1.121915</v>
      </c>
      <c r="L15" s="25">
        <f t="shared" si="0"/>
        <v>0</v>
      </c>
      <c r="M15" s="26"/>
    </row>
    <row r="16" spans="1:13" ht="25.5">
      <c r="A16" s="13" t="s">
        <v>8</v>
      </c>
      <c r="B16" s="22" t="s">
        <v>56</v>
      </c>
      <c r="C16" s="101">
        <f>C17+C18</f>
        <v>4.48766</v>
      </c>
      <c r="D16" s="101">
        <f t="shared" ref="D16:L16" si="1">D17+D18</f>
        <v>0.31742892</v>
      </c>
      <c r="E16" s="101">
        <f t="shared" si="1"/>
        <v>1.121915</v>
      </c>
      <c r="F16" s="101">
        <f t="shared" si="1"/>
        <v>0</v>
      </c>
      <c r="G16" s="101">
        <f t="shared" si="1"/>
        <v>1.121915</v>
      </c>
      <c r="H16" s="101">
        <f t="shared" si="1"/>
        <v>0</v>
      </c>
      <c r="I16" s="101">
        <f t="shared" si="1"/>
        <v>1.121915</v>
      </c>
      <c r="J16" s="101">
        <f t="shared" si="1"/>
        <v>0.31742892</v>
      </c>
      <c r="K16" s="101">
        <f t="shared" si="1"/>
        <v>1.121915</v>
      </c>
      <c r="L16" s="101">
        <f t="shared" si="1"/>
        <v>0</v>
      </c>
      <c r="M16" s="26"/>
    </row>
    <row r="17" spans="1:44" ht="25.5">
      <c r="A17" s="13" t="s">
        <v>57</v>
      </c>
      <c r="B17" s="24" t="s">
        <v>58</v>
      </c>
      <c r="C17" s="25">
        <v>0</v>
      </c>
      <c r="D17" s="160">
        <v>0</v>
      </c>
      <c r="E17" s="160">
        <v>0</v>
      </c>
      <c r="F17" s="160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5"/>
      <c r="M17" s="26"/>
    </row>
    <row r="18" spans="1:44" ht="25.5">
      <c r="A18" s="13" t="s">
        <v>59</v>
      </c>
      <c r="B18" s="22" t="s">
        <v>406</v>
      </c>
      <c r="C18" s="25">
        <f>4487.66/1000</f>
        <v>4.48766</v>
      </c>
      <c r="D18" s="134">
        <f>SUM(F18+H18+J18+L18)</f>
        <v>0.31742892</v>
      </c>
      <c r="E18" s="25">
        <f>SUM(C18/4)</f>
        <v>1.121915</v>
      </c>
      <c r="F18" s="25">
        <v>0</v>
      </c>
      <c r="G18" s="25">
        <f>SUM(C18/4)</f>
        <v>1.121915</v>
      </c>
      <c r="H18" s="25">
        <v>0</v>
      </c>
      <c r="I18" s="25">
        <f>SUM(C18/4)</f>
        <v>1.121915</v>
      </c>
      <c r="J18" s="25">
        <f>317428.92/1000000</f>
        <v>0.31742892</v>
      </c>
      <c r="K18" s="25">
        <f>SUM(C18/4)</f>
        <v>1.121915</v>
      </c>
      <c r="L18" s="25"/>
      <c r="M18" s="26" t="s">
        <v>268</v>
      </c>
    </row>
    <row r="19" spans="1:44" ht="12.75">
      <c r="A19" s="13" t="s">
        <v>9</v>
      </c>
      <c r="B19" s="22" t="s">
        <v>1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6"/>
    </row>
    <row r="20" spans="1:44" ht="12.75">
      <c r="A20" s="13" t="s">
        <v>10</v>
      </c>
      <c r="B20" s="22" t="s">
        <v>2</v>
      </c>
      <c r="C20" s="25">
        <f>C21+C22+C23</f>
        <v>0</v>
      </c>
      <c r="D20" s="25">
        <f t="shared" ref="D20:L20" si="2">D21+D22+D23</f>
        <v>0</v>
      </c>
      <c r="E20" s="25">
        <f t="shared" si="2"/>
        <v>0</v>
      </c>
      <c r="F20" s="25">
        <f t="shared" si="2"/>
        <v>0</v>
      </c>
      <c r="G20" s="25">
        <f t="shared" si="2"/>
        <v>0</v>
      </c>
      <c r="H20" s="25">
        <f t="shared" si="2"/>
        <v>0</v>
      </c>
      <c r="I20" s="25">
        <f t="shared" si="2"/>
        <v>0</v>
      </c>
      <c r="J20" s="25">
        <f t="shared" si="2"/>
        <v>0</v>
      </c>
      <c r="K20" s="25">
        <f t="shared" si="2"/>
        <v>0</v>
      </c>
      <c r="L20" s="25">
        <f t="shared" si="2"/>
        <v>0</v>
      </c>
      <c r="M20" s="26"/>
      <c r="AR20" s="4"/>
    </row>
    <row r="21" spans="1:44" ht="12.75">
      <c r="A21" s="13" t="s">
        <v>11</v>
      </c>
      <c r="B21" s="22" t="s">
        <v>60</v>
      </c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6"/>
      <c r="AR21" s="4"/>
    </row>
    <row r="22" spans="1:44" ht="12.75">
      <c r="A22" s="13" t="s">
        <v>12</v>
      </c>
      <c r="B22" s="22" t="s">
        <v>61</v>
      </c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6"/>
    </row>
    <row r="23" spans="1:44" ht="25.5">
      <c r="A23" s="13" t="s">
        <v>62</v>
      </c>
      <c r="B23" s="22" t="s">
        <v>63</v>
      </c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6"/>
    </row>
    <row r="24" spans="1:44" ht="12.75">
      <c r="A24" s="13" t="s">
        <v>13</v>
      </c>
      <c r="B24" s="22" t="s">
        <v>64</v>
      </c>
      <c r="C24" s="25">
        <f>C25</f>
        <v>0</v>
      </c>
      <c r="D24" s="25">
        <f t="shared" ref="D24:L24" si="3">D25</f>
        <v>0</v>
      </c>
      <c r="E24" s="25">
        <f t="shared" si="3"/>
        <v>0</v>
      </c>
      <c r="F24" s="25">
        <f t="shared" si="3"/>
        <v>0</v>
      </c>
      <c r="G24" s="25">
        <f t="shared" si="3"/>
        <v>0</v>
      </c>
      <c r="H24" s="25">
        <f t="shared" si="3"/>
        <v>0</v>
      </c>
      <c r="I24" s="25">
        <f t="shared" si="3"/>
        <v>0</v>
      </c>
      <c r="J24" s="25">
        <f t="shared" si="3"/>
        <v>0</v>
      </c>
      <c r="K24" s="25">
        <f t="shared" si="3"/>
        <v>0</v>
      </c>
      <c r="L24" s="25">
        <f t="shared" si="3"/>
        <v>0</v>
      </c>
      <c r="M24" s="26"/>
    </row>
    <row r="25" spans="1:44" ht="12.75">
      <c r="A25" s="13" t="s">
        <v>65</v>
      </c>
      <c r="B25" s="22" t="s">
        <v>66</v>
      </c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6"/>
    </row>
    <row r="26" spans="1:44" ht="25.5">
      <c r="A26" s="14" t="s">
        <v>14</v>
      </c>
      <c r="B26" s="23" t="s">
        <v>3</v>
      </c>
      <c r="C26" s="17">
        <f>C27+C28+C29+C30+C31+C32</f>
        <v>0</v>
      </c>
      <c r="D26" s="17">
        <f t="shared" ref="D26" si="4">D27+D28+D29+D30+D31+D32</f>
        <v>0</v>
      </c>
      <c r="E26" s="17">
        <f t="shared" ref="E26" si="5">E27+E28+E29+E30+E31+E32</f>
        <v>0</v>
      </c>
      <c r="F26" s="17">
        <f t="shared" ref="F26" si="6">F27+F28+F29+F30+F31+F32</f>
        <v>0</v>
      </c>
      <c r="G26" s="17">
        <f t="shared" ref="G26" si="7">G27+G28+G29+G30+G31+G32</f>
        <v>0</v>
      </c>
      <c r="H26" s="17">
        <f t="shared" ref="H26" si="8">H27+H28+H29+H30+H31+H32</f>
        <v>0</v>
      </c>
      <c r="I26" s="17">
        <f t="shared" ref="I26" si="9">I27+I28+I29+I30+I31+I32</f>
        <v>0</v>
      </c>
      <c r="J26" s="17">
        <f t="shared" ref="J26" si="10">J27+J28+J29+J30+J31+J32</f>
        <v>0</v>
      </c>
      <c r="K26" s="17">
        <f t="shared" ref="K26" si="11">K27+K28+K29+K30+K31+K32</f>
        <v>0</v>
      </c>
      <c r="L26" s="17">
        <f t="shared" ref="L26" si="12">L27+L28+L29+L30+L31+L32</f>
        <v>0</v>
      </c>
      <c r="M26" s="26"/>
    </row>
    <row r="27" spans="1:44" ht="12.75">
      <c r="A27" s="13" t="s">
        <v>15</v>
      </c>
      <c r="B27" s="22" t="s">
        <v>4</v>
      </c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6"/>
    </row>
    <row r="28" spans="1:44" ht="12.75">
      <c r="A28" s="15" t="s">
        <v>68</v>
      </c>
      <c r="B28" s="22" t="s">
        <v>69</v>
      </c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6"/>
    </row>
    <row r="29" spans="1:44" ht="12.75">
      <c r="A29" s="15" t="s">
        <v>70</v>
      </c>
      <c r="B29" s="22" t="s">
        <v>71</v>
      </c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6"/>
    </row>
    <row r="30" spans="1:44" ht="12.75">
      <c r="A30" s="13" t="s">
        <v>72</v>
      </c>
      <c r="B30" s="22" t="s">
        <v>73</v>
      </c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</row>
    <row r="31" spans="1:44" ht="12.75">
      <c r="A31" s="13" t="s">
        <v>74</v>
      </c>
      <c r="B31" s="22" t="s">
        <v>6</v>
      </c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6"/>
    </row>
    <row r="32" spans="1:44" s="7" customFormat="1" ht="12.75">
      <c r="A32" s="15" t="s">
        <v>75</v>
      </c>
      <c r="B32" s="22" t="s">
        <v>76</v>
      </c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20"/>
    </row>
    <row r="33" spans="1:13" ht="25.5">
      <c r="A33" s="16">
        <v>3</v>
      </c>
      <c r="B33" s="21" t="s">
        <v>5</v>
      </c>
      <c r="C33" s="17">
        <f>C34+C35+C36+C37+C38+C39</f>
        <v>0</v>
      </c>
      <c r="D33" s="17">
        <f t="shared" ref="D33" si="13">D34+D35+D36+D37+D38+D39</f>
        <v>0</v>
      </c>
      <c r="E33" s="17">
        <f t="shared" ref="E33" si="14">E34+E35+E36+E37+E38+E39</f>
        <v>0</v>
      </c>
      <c r="F33" s="17">
        <f t="shared" ref="F33" si="15">F34+F35+F36+F37+F38+F39</f>
        <v>0</v>
      </c>
      <c r="G33" s="17">
        <f t="shared" ref="G33" si="16">G34+G35+G36+G37+G38+G39</f>
        <v>0</v>
      </c>
      <c r="H33" s="17">
        <f t="shared" ref="H33" si="17">H34+H35+H36+H37+H38+H39</f>
        <v>0</v>
      </c>
      <c r="I33" s="17">
        <f t="shared" ref="I33" si="18">I34+I35+I36+I37+I38+I39</f>
        <v>0</v>
      </c>
      <c r="J33" s="17">
        <f t="shared" ref="J33" si="19">J34+J35+J36+J37+J38+J39</f>
        <v>0</v>
      </c>
      <c r="K33" s="17">
        <f t="shared" ref="K33" si="20">K34+K35+K36+K37+K38+K39</f>
        <v>0</v>
      </c>
      <c r="L33" s="17">
        <f t="shared" ref="L33" si="21">L34+L35+L36+L37+L38+L39</f>
        <v>0</v>
      </c>
      <c r="M33" s="20"/>
    </row>
    <row r="34" spans="1:13" ht="25.5">
      <c r="A34" s="13" t="s">
        <v>77</v>
      </c>
      <c r="B34" s="22" t="s">
        <v>78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20"/>
    </row>
    <row r="35" spans="1:13" ht="12.75">
      <c r="A35" s="13" t="s">
        <v>79</v>
      </c>
      <c r="B35" s="22" t="s">
        <v>80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20"/>
    </row>
    <row r="36" spans="1:13" ht="25.5">
      <c r="A36" s="13" t="s">
        <v>81</v>
      </c>
      <c r="B36" s="22" t="s">
        <v>82</v>
      </c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20"/>
    </row>
    <row r="37" spans="1:13" ht="12.75">
      <c r="A37" s="13" t="s">
        <v>83</v>
      </c>
      <c r="B37" s="22" t="s">
        <v>84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20"/>
    </row>
    <row r="38" spans="1:13" ht="25.5">
      <c r="A38" s="13" t="s">
        <v>85</v>
      </c>
      <c r="B38" s="22" t="s">
        <v>86</v>
      </c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20"/>
    </row>
    <row r="39" spans="1:13" ht="12.75">
      <c r="A39" s="13" t="s">
        <v>87</v>
      </c>
      <c r="B39" s="22" t="s">
        <v>88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20"/>
    </row>
    <row r="40" spans="1:13" ht="12.75">
      <c r="A40" s="16">
        <v>4</v>
      </c>
      <c r="B40" s="21" t="s">
        <v>7</v>
      </c>
      <c r="C40" s="17">
        <f>E40+G40+I40+K40</f>
        <v>0</v>
      </c>
      <c r="D40" s="17">
        <f>F40+H40+J40+L40</f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20"/>
    </row>
    <row r="41" spans="1:13" ht="12.75">
      <c r="A41" s="16"/>
      <c r="B41" s="21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20"/>
    </row>
    <row r="42" spans="1:13">
      <c r="A42" s="11" t="s">
        <v>28</v>
      </c>
      <c r="B42" s="1" t="s">
        <v>39</v>
      </c>
    </row>
    <row r="43" spans="1:13">
      <c r="A43" s="11" t="s">
        <v>29</v>
      </c>
      <c r="B43" s="1" t="s">
        <v>32</v>
      </c>
    </row>
  </sheetData>
  <mergeCells count="17">
    <mergeCell ref="I13:J13"/>
    <mergeCell ref="K13:L13"/>
    <mergeCell ref="A8:M8"/>
    <mergeCell ref="A9:M9"/>
    <mergeCell ref="A10:M10"/>
    <mergeCell ref="A12:A14"/>
    <mergeCell ref="B12:B14"/>
    <mergeCell ref="C12:L12"/>
    <mergeCell ref="M12:M14"/>
    <mergeCell ref="C13:D13"/>
    <mergeCell ref="E13:F13"/>
    <mergeCell ref="G13:H13"/>
    <mergeCell ref="J6:M6"/>
    <mergeCell ref="K1:M1"/>
    <mergeCell ref="J3:M3"/>
    <mergeCell ref="J4:M4"/>
    <mergeCell ref="J5:M5"/>
  </mergeCells>
  <pageMargins left="0.43307086614173229" right="0.43307086614173229" top="0.59055118110236227" bottom="0.31496062992125984" header="0.19685039370078741" footer="0.19685039370078741"/>
  <pageSetup paperSize="9" scale="70" fitToHeight="3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R43"/>
  <sheetViews>
    <sheetView view="pageBreakPreview" zoomScale="110" zoomScaleNormal="120" zoomScaleSheetLayoutView="110" workbookViewId="0">
      <selection activeCell="A10" sqref="A10:M10"/>
    </sheetView>
  </sheetViews>
  <sheetFormatPr defaultColWidth="0.85546875" defaultRowHeight="11.25"/>
  <cols>
    <col min="1" max="1" width="4.7109375" style="1" customWidth="1"/>
    <col min="2" max="2" width="31.140625" style="1" customWidth="1"/>
    <col min="3" max="12" width="8" style="1" customWidth="1"/>
    <col min="13" max="13" width="17.28515625" style="1" customWidth="1"/>
    <col min="14" max="14" width="32.5703125" style="1" customWidth="1"/>
    <col min="15" max="16384" width="0.85546875" style="1"/>
  </cols>
  <sheetData>
    <row r="1" spans="1:14" ht="15.75">
      <c r="K1" s="607" t="s">
        <v>198</v>
      </c>
      <c r="L1" s="608"/>
      <c r="M1" s="608"/>
    </row>
    <row r="2" spans="1:14">
      <c r="K2" s="78"/>
      <c r="L2" s="78"/>
      <c r="M2" s="78"/>
    </row>
    <row r="3" spans="1:14" ht="15.75" customHeight="1">
      <c r="J3" s="609" t="s">
        <v>101</v>
      </c>
      <c r="K3" s="602"/>
      <c r="L3" s="602"/>
      <c r="M3" s="602"/>
    </row>
    <row r="4" spans="1:14" ht="15.75" customHeight="1">
      <c r="J4" s="609" t="s">
        <v>257</v>
      </c>
      <c r="K4" s="602"/>
      <c r="L4" s="602"/>
      <c r="M4" s="602"/>
    </row>
    <row r="5" spans="1:14" ht="15">
      <c r="J5" s="610" t="s">
        <v>286</v>
      </c>
      <c r="K5" s="602"/>
      <c r="L5" s="602"/>
      <c r="M5" s="602"/>
    </row>
    <row r="6" spans="1:14" ht="15.75">
      <c r="J6" s="606" t="s">
        <v>22</v>
      </c>
      <c r="K6" s="606"/>
      <c r="L6" s="606"/>
      <c r="M6" s="606"/>
    </row>
    <row r="7" spans="1:14" ht="12" customHeight="1"/>
    <row r="8" spans="1:14" s="6" customFormat="1" ht="14.25" customHeight="1">
      <c r="A8" s="611" t="s">
        <v>216</v>
      </c>
      <c r="B8" s="611"/>
      <c r="C8" s="557"/>
      <c r="D8" s="557"/>
      <c r="E8" s="557"/>
      <c r="F8" s="557"/>
      <c r="G8" s="557"/>
      <c r="H8" s="557"/>
      <c r="I8" s="557"/>
      <c r="J8" s="557"/>
      <c r="K8" s="557"/>
      <c r="L8" s="557"/>
      <c r="M8" s="557"/>
    </row>
    <row r="9" spans="1:14" s="6" customFormat="1" ht="14.25" customHeight="1">
      <c r="A9" s="557" t="s">
        <v>437</v>
      </c>
      <c r="B9" s="557"/>
      <c r="C9" s="557"/>
      <c r="D9" s="557"/>
      <c r="E9" s="557"/>
      <c r="F9" s="557"/>
      <c r="G9" s="557"/>
      <c r="H9" s="557"/>
      <c r="I9" s="557"/>
      <c r="J9" s="557"/>
      <c r="K9" s="557"/>
      <c r="L9" s="557"/>
      <c r="M9" s="557"/>
      <c r="N9" s="164"/>
    </row>
    <row r="10" spans="1:14" s="10" customFormat="1" ht="15.75" customHeight="1">
      <c r="A10" s="612" t="s">
        <v>218</v>
      </c>
      <c r="B10" s="613"/>
      <c r="C10" s="613"/>
      <c r="D10" s="613"/>
      <c r="E10" s="613"/>
      <c r="F10" s="613"/>
      <c r="G10" s="613"/>
      <c r="H10" s="613"/>
      <c r="I10" s="613"/>
      <c r="J10" s="613"/>
      <c r="K10" s="613"/>
      <c r="L10" s="613"/>
      <c r="M10" s="613"/>
    </row>
    <row r="11" spans="1:14" ht="12.75" customHeight="1"/>
    <row r="12" spans="1:14" ht="14.25" customHeight="1">
      <c r="A12" s="591" t="s">
        <v>40</v>
      </c>
      <c r="B12" s="591" t="s">
        <v>36</v>
      </c>
      <c r="C12" s="591" t="s">
        <v>401</v>
      </c>
      <c r="D12" s="591"/>
      <c r="E12" s="591"/>
      <c r="F12" s="591"/>
      <c r="G12" s="591"/>
      <c r="H12" s="591"/>
      <c r="I12" s="591"/>
      <c r="J12" s="591"/>
      <c r="K12" s="591"/>
      <c r="L12" s="591"/>
      <c r="M12" s="591" t="s">
        <v>31</v>
      </c>
    </row>
    <row r="13" spans="1:14" ht="14.25" customHeight="1">
      <c r="A13" s="591"/>
      <c r="B13" s="591"/>
      <c r="C13" s="590" t="s">
        <v>47</v>
      </c>
      <c r="D13" s="590"/>
      <c r="E13" s="590" t="s">
        <v>16</v>
      </c>
      <c r="F13" s="590"/>
      <c r="G13" s="590" t="s">
        <v>17</v>
      </c>
      <c r="H13" s="590"/>
      <c r="I13" s="590" t="s">
        <v>18</v>
      </c>
      <c r="J13" s="590"/>
      <c r="K13" s="590" t="s">
        <v>19</v>
      </c>
      <c r="L13" s="590"/>
      <c r="M13" s="591"/>
    </row>
    <row r="14" spans="1:14" ht="14.25" customHeight="1">
      <c r="A14" s="591"/>
      <c r="B14" s="591"/>
      <c r="C14" s="75" t="s">
        <v>37</v>
      </c>
      <c r="D14" s="75" t="s">
        <v>38</v>
      </c>
      <c r="E14" s="75" t="s">
        <v>20</v>
      </c>
      <c r="F14" s="75" t="s">
        <v>21</v>
      </c>
      <c r="G14" s="75" t="s">
        <v>20</v>
      </c>
      <c r="H14" s="75" t="s">
        <v>21</v>
      </c>
      <c r="I14" s="75" t="s">
        <v>20</v>
      </c>
      <c r="J14" s="75" t="s">
        <v>21</v>
      </c>
      <c r="K14" s="75" t="s">
        <v>20</v>
      </c>
      <c r="L14" s="75" t="s">
        <v>21</v>
      </c>
      <c r="M14" s="591"/>
    </row>
    <row r="15" spans="1:14" ht="25.5">
      <c r="A15" s="12" t="s">
        <v>55</v>
      </c>
      <c r="B15" s="23" t="s">
        <v>0</v>
      </c>
      <c r="C15" s="165">
        <f>SUM(C17:C18)</f>
        <v>4.2459700000000007</v>
      </c>
      <c r="D15" s="165">
        <f t="shared" ref="D15:L15" si="0">SUM(D17:D18)</f>
        <v>0.32333835</v>
      </c>
      <c r="E15" s="165">
        <f t="shared" si="0"/>
        <v>1.0614925000000002</v>
      </c>
      <c r="F15" s="165">
        <f t="shared" si="0"/>
        <v>0</v>
      </c>
      <c r="G15" s="165">
        <f t="shared" si="0"/>
        <v>1.0614925000000002</v>
      </c>
      <c r="H15" s="165">
        <f t="shared" si="0"/>
        <v>0</v>
      </c>
      <c r="I15" s="165">
        <f t="shared" si="0"/>
        <v>1.0614925000000002</v>
      </c>
      <c r="J15" s="190">
        <f t="shared" si="0"/>
        <v>0.31709834999999997</v>
      </c>
      <c r="K15" s="165">
        <f t="shared" si="0"/>
        <v>1.0614925000000002</v>
      </c>
      <c r="L15" s="308">
        <f t="shared" si="0"/>
        <v>6.2399999999999999E-3</v>
      </c>
      <c r="M15" s="26"/>
    </row>
    <row r="16" spans="1:14" ht="25.5">
      <c r="A16" s="13" t="s">
        <v>8</v>
      </c>
      <c r="B16" s="22" t="s">
        <v>56</v>
      </c>
      <c r="C16" s="101">
        <f>C17+C18</f>
        <v>4.2459700000000007</v>
      </c>
      <c r="D16" s="101">
        <f t="shared" ref="D16:L16" si="1">D17+D18</f>
        <v>0.32333835</v>
      </c>
      <c r="E16" s="101">
        <f t="shared" si="1"/>
        <v>1.0614925000000002</v>
      </c>
      <c r="F16" s="101">
        <f t="shared" si="1"/>
        <v>0</v>
      </c>
      <c r="G16" s="101">
        <f t="shared" si="1"/>
        <v>1.0614925000000002</v>
      </c>
      <c r="H16" s="101">
        <f t="shared" si="1"/>
        <v>0</v>
      </c>
      <c r="I16" s="101">
        <f t="shared" si="1"/>
        <v>1.0614925000000002</v>
      </c>
      <c r="J16" s="101">
        <f t="shared" si="1"/>
        <v>0.31709834999999997</v>
      </c>
      <c r="K16" s="101">
        <f t="shared" si="1"/>
        <v>1.0614925000000002</v>
      </c>
      <c r="L16" s="101">
        <f t="shared" si="1"/>
        <v>6.2399999999999999E-3</v>
      </c>
      <c r="M16" s="26"/>
    </row>
    <row r="17" spans="1:44" ht="25.5">
      <c r="A17" s="13" t="s">
        <v>57</v>
      </c>
      <c r="B17" s="24" t="s">
        <v>58</v>
      </c>
      <c r="C17" s="25">
        <v>0</v>
      </c>
      <c r="D17" s="160">
        <f>SUM(F17+H17+J17+L17)</f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6" t="s">
        <v>219</v>
      </c>
    </row>
    <row r="18" spans="1:44" ht="25.5">
      <c r="A18" s="13" t="s">
        <v>59</v>
      </c>
      <c r="B18" s="22" t="s">
        <v>429</v>
      </c>
      <c r="C18" s="101">
        <f>SUM(4245.97/1000)</f>
        <v>4.2459700000000007</v>
      </c>
      <c r="D18" s="25">
        <f>SUM(F18+H18+J18+L18)</f>
        <v>0.32333835</v>
      </c>
      <c r="E18" s="25">
        <f>SUM(C18/4)</f>
        <v>1.0614925000000002</v>
      </c>
      <c r="F18" s="25">
        <v>0</v>
      </c>
      <c r="G18" s="25">
        <f>SUM(C18/4)</f>
        <v>1.0614925000000002</v>
      </c>
      <c r="H18" s="25">
        <v>0</v>
      </c>
      <c r="I18" s="25">
        <f>SUM(C18/4)</f>
        <v>1.0614925000000002</v>
      </c>
      <c r="J18" s="25">
        <f>317098.35/1000000</f>
        <v>0.31709834999999997</v>
      </c>
      <c r="K18" s="25">
        <f>SUM(C18/4)</f>
        <v>1.0614925000000002</v>
      </c>
      <c r="L18" s="25">
        <f>6240/1000000</f>
        <v>6.2399999999999999E-3</v>
      </c>
      <c r="M18" s="26" t="s">
        <v>268</v>
      </c>
    </row>
    <row r="19" spans="1:44" ht="12.75">
      <c r="A19" s="13" t="s">
        <v>9</v>
      </c>
      <c r="B19" s="22" t="s">
        <v>1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6"/>
    </row>
    <row r="20" spans="1:44" ht="12.75">
      <c r="A20" s="13" t="s">
        <v>10</v>
      </c>
      <c r="B20" s="22" t="s">
        <v>2</v>
      </c>
      <c r="C20" s="25">
        <f>C21+C22+C23</f>
        <v>0</v>
      </c>
      <c r="D20" s="25">
        <f t="shared" ref="D20:L20" si="2">D21+D22+D23</f>
        <v>0</v>
      </c>
      <c r="E20" s="25">
        <f t="shared" si="2"/>
        <v>0</v>
      </c>
      <c r="F20" s="25">
        <f t="shared" si="2"/>
        <v>0</v>
      </c>
      <c r="G20" s="25">
        <f t="shared" si="2"/>
        <v>0</v>
      </c>
      <c r="H20" s="25">
        <f t="shared" si="2"/>
        <v>0</v>
      </c>
      <c r="I20" s="25">
        <f t="shared" si="2"/>
        <v>0</v>
      </c>
      <c r="J20" s="25">
        <f t="shared" si="2"/>
        <v>0</v>
      </c>
      <c r="K20" s="25">
        <f t="shared" si="2"/>
        <v>0</v>
      </c>
      <c r="L20" s="25">
        <f t="shared" si="2"/>
        <v>0</v>
      </c>
      <c r="M20" s="26"/>
      <c r="AR20" s="4"/>
    </row>
    <row r="21" spans="1:44" ht="12.75">
      <c r="A21" s="13" t="s">
        <v>11</v>
      </c>
      <c r="B21" s="22" t="s">
        <v>60</v>
      </c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6"/>
      <c r="AR21" s="4"/>
    </row>
    <row r="22" spans="1:44" ht="12.75">
      <c r="A22" s="13" t="s">
        <v>12</v>
      </c>
      <c r="B22" s="22" t="s">
        <v>61</v>
      </c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6"/>
    </row>
    <row r="23" spans="1:44" ht="25.5">
      <c r="A23" s="13" t="s">
        <v>62</v>
      </c>
      <c r="B23" s="22" t="s">
        <v>63</v>
      </c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6"/>
    </row>
    <row r="24" spans="1:44" ht="12.75">
      <c r="A24" s="13" t="s">
        <v>13</v>
      </c>
      <c r="B24" s="22" t="s">
        <v>64</v>
      </c>
      <c r="C24" s="25">
        <f>C25</f>
        <v>0</v>
      </c>
      <c r="D24" s="25">
        <f t="shared" ref="D24:L24" si="3">D25</f>
        <v>0</v>
      </c>
      <c r="E24" s="25">
        <f t="shared" si="3"/>
        <v>0</v>
      </c>
      <c r="F24" s="25">
        <f t="shared" si="3"/>
        <v>0</v>
      </c>
      <c r="G24" s="25">
        <f t="shared" si="3"/>
        <v>0</v>
      </c>
      <c r="H24" s="25">
        <f t="shared" si="3"/>
        <v>0</v>
      </c>
      <c r="I24" s="25">
        <f t="shared" si="3"/>
        <v>0</v>
      </c>
      <c r="J24" s="25">
        <f t="shared" si="3"/>
        <v>0</v>
      </c>
      <c r="K24" s="25">
        <f t="shared" si="3"/>
        <v>0</v>
      </c>
      <c r="L24" s="25">
        <f t="shared" si="3"/>
        <v>0</v>
      </c>
      <c r="M24" s="26"/>
    </row>
    <row r="25" spans="1:44" ht="12.75">
      <c r="A25" s="13" t="s">
        <v>65</v>
      </c>
      <c r="B25" s="22" t="s">
        <v>66</v>
      </c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6"/>
    </row>
    <row r="26" spans="1:44" ht="25.5">
      <c r="A26" s="14" t="s">
        <v>14</v>
      </c>
      <c r="B26" s="23" t="s">
        <v>3</v>
      </c>
      <c r="C26" s="17">
        <f>C27+C28+C29+C30+C31+C32</f>
        <v>0</v>
      </c>
      <c r="D26" s="17">
        <f t="shared" ref="D26:L26" si="4">D27+D28+D29+D30+D31+D32</f>
        <v>0</v>
      </c>
      <c r="E26" s="17">
        <f t="shared" si="4"/>
        <v>0</v>
      </c>
      <c r="F26" s="17">
        <f t="shared" si="4"/>
        <v>0</v>
      </c>
      <c r="G26" s="17">
        <f t="shared" si="4"/>
        <v>0</v>
      </c>
      <c r="H26" s="17">
        <f t="shared" si="4"/>
        <v>0</v>
      </c>
      <c r="I26" s="17">
        <f t="shared" si="4"/>
        <v>0</v>
      </c>
      <c r="J26" s="17">
        <f t="shared" si="4"/>
        <v>0</v>
      </c>
      <c r="K26" s="17">
        <f t="shared" si="4"/>
        <v>0</v>
      </c>
      <c r="L26" s="17">
        <f t="shared" si="4"/>
        <v>0</v>
      </c>
      <c r="M26" s="26"/>
    </row>
    <row r="27" spans="1:44" ht="12.75">
      <c r="A27" s="13" t="s">
        <v>15</v>
      </c>
      <c r="B27" s="22" t="s">
        <v>4</v>
      </c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6"/>
    </row>
    <row r="28" spans="1:44" ht="12.75">
      <c r="A28" s="15" t="s">
        <v>68</v>
      </c>
      <c r="B28" s="22" t="s">
        <v>69</v>
      </c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6"/>
    </row>
    <row r="29" spans="1:44" ht="12.75">
      <c r="A29" s="15" t="s">
        <v>70</v>
      </c>
      <c r="B29" s="22" t="s">
        <v>71</v>
      </c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6"/>
    </row>
    <row r="30" spans="1:44" ht="12.75">
      <c r="A30" s="13" t="s">
        <v>72</v>
      </c>
      <c r="B30" s="22" t="s">
        <v>73</v>
      </c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6"/>
    </row>
    <row r="31" spans="1:44" ht="12.75">
      <c r="A31" s="13" t="s">
        <v>74</v>
      </c>
      <c r="B31" s="22" t="s">
        <v>6</v>
      </c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6"/>
    </row>
    <row r="32" spans="1:44" s="7" customFormat="1" ht="12.75">
      <c r="A32" s="15" t="s">
        <v>75</v>
      </c>
      <c r="B32" s="22" t="s">
        <v>76</v>
      </c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20"/>
    </row>
    <row r="33" spans="1:13" ht="25.5">
      <c r="A33" s="16">
        <v>3</v>
      </c>
      <c r="B33" s="21" t="s">
        <v>5</v>
      </c>
      <c r="C33" s="17">
        <f>C34+C35+C36+C37+C38+C39</f>
        <v>0</v>
      </c>
      <c r="D33" s="17">
        <f t="shared" ref="D33:L33" si="5">D34+D35+D36+D37+D38+D39</f>
        <v>0</v>
      </c>
      <c r="E33" s="17">
        <f t="shared" si="5"/>
        <v>0</v>
      </c>
      <c r="F33" s="17">
        <f t="shared" si="5"/>
        <v>0</v>
      </c>
      <c r="G33" s="17">
        <f t="shared" si="5"/>
        <v>0</v>
      </c>
      <c r="H33" s="17">
        <f t="shared" si="5"/>
        <v>0</v>
      </c>
      <c r="I33" s="17">
        <f t="shared" si="5"/>
        <v>0</v>
      </c>
      <c r="J33" s="17">
        <f t="shared" si="5"/>
        <v>0</v>
      </c>
      <c r="K33" s="17">
        <f t="shared" si="5"/>
        <v>0</v>
      </c>
      <c r="L33" s="17">
        <f t="shared" si="5"/>
        <v>0</v>
      </c>
      <c r="M33" s="20"/>
    </row>
    <row r="34" spans="1:13" ht="25.5">
      <c r="A34" s="13" t="s">
        <v>77</v>
      </c>
      <c r="B34" s="22" t="s">
        <v>78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20"/>
    </row>
    <row r="35" spans="1:13" ht="12.75">
      <c r="A35" s="13" t="s">
        <v>79</v>
      </c>
      <c r="B35" s="22" t="s">
        <v>80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20"/>
    </row>
    <row r="36" spans="1:13" ht="25.5">
      <c r="A36" s="13" t="s">
        <v>81</v>
      </c>
      <c r="B36" s="22" t="s">
        <v>82</v>
      </c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20"/>
    </row>
    <row r="37" spans="1:13" ht="12.75">
      <c r="A37" s="13" t="s">
        <v>83</v>
      </c>
      <c r="B37" s="22" t="s">
        <v>84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20"/>
    </row>
    <row r="38" spans="1:13" ht="25.5">
      <c r="A38" s="13" t="s">
        <v>85</v>
      </c>
      <c r="B38" s="22" t="s">
        <v>86</v>
      </c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20"/>
    </row>
    <row r="39" spans="1:13" ht="12.75">
      <c r="A39" s="13" t="s">
        <v>87</v>
      </c>
      <c r="B39" s="22" t="s">
        <v>88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20"/>
    </row>
    <row r="40" spans="1:13" ht="12.75">
      <c r="A40" s="16">
        <v>4</v>
      </c>
      <c r="B40" s="21" t="s">
        <v>7</v>
      </c>
      <c r="C40" s="17">
        <f>E40+G40+I40+K40</f>
        <v>0</v>
      </c>
      <c r="D40" s="17">
        <f>F40+H40+J40+L40</f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20"/>
    </row>
    <row r="41" spans="1:13" ht="12.75">
      <c r="A41" s="16"/>
      <c r="B41" s="21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20"/>
    </row>
    <row r="42" spans="1:13">
      <c r="A42" s="11" t="s">
        <v>28</v>
      </c>
      <c r="B42" s="1" t="s">
        <v>39</v>
      </c>
    </row>
    <row r="43" spans="1:13">
      <c r="A43" s="11" t="s">
        <v>29</v>
      </c>
      <c r="B43" s="1" t="s">
        <v>32</v>
      </c>
    </row>
  </sheetData>
  <mergeCells count="17">
    <mergeCell ref="K1:M1"/>
    <mergeCell ref="A10:M10"/>
    <mergeCell ref="J6:M6"/>
    <mergeCell ref="A8:M8"/>
    <mergeCell ref="A9:M9"/>
    <mergeCell ref="J3:M3"/>
    <mergeCell ref="J4:M4"/>
    <mergeCell ref="J5:M5"/>
    <mergeCell ref="A12:A14"/>
    <mergeCell ref="B12:B14"/>
    <mergeCell ref="C12:L12"/>
    <mergeCell ref="M12:M14"/>
    <mergeCell ref="C13:D13"/>
    <mergeCell ref="E13:F13"/>
    <mergeCell ref="G13:H13"/>
    <mergeCell ref="I13:J13"/>
    <mergeCell ref="K13:L13"/>
  </mergeCells>
  <pageMargins left="0.43307086614173229" right="0.43307086614173229" top="0.59055118110236227" bottom="0.31496062992125984" header="0.19685039370078741" footer="0.19685039370078741"/>
  <pageSetup paperSize="9" scale="71" fitToHeight="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O53"/>
  <sheetViews>
    <sheetView zoomScale="110" zoomScaleNormal="110" zoomScaleSheetLayoutView="120" workbookViewId="0">
      <selection activeCell="H5" sqref="H5"/>
    </sheetView>
  </sheetViews>
  <sheetFormatPr defaultColWidth="0.85546875" defaultRowHeight="10.5"/>
  <cols>
    <col min="1" max="1" width="8.7109375" style="4" bestFit="1" customWidth="1"/>
    <col min="2" max="2" width="29.42578125" style="4" customWidth="1"/>
    <col min="3" max="6" width="7.5703125" style="4" customWidth="1"/>
    <col min="7" max="7" width="11.42578125" style="4" customWidth="1"/>
    <col min="8" max="8" width="12.140625" style="4" customWidth="1"/>
    <col min="9" max="9" width="13.140625" style="4" customWidth="1"/>
    <col min="10" max="10" width="14.7109375" style="4" customWidth="1"/>
    <col min="11" max="11" width="32.42578125" style="4" customWidth="1"/>
    <col min="12" max="14" width="0.85546875" style="4"/>
    <col min="15" max="15" width="36.5703125" style="4" customWidth="1"/>
    <col min="16" max="16384" width="0.85546875" style="4"/>
  </cols>
  <sheetData>
    <row r="1" spans="1:15" ht="12.75">
      <c r="J1" s="617" t="s">
        <v>193</v>
      </c>
      <c r="K1" s="617"/>
      <c r="L1" s="68"/>
    </row>
    <row r="3" spans="1:15" ht="15" customHeight="1">
      <c r="H3" s="74"/>
      <c r="I3" s="617" t="s">
        <v>101</v>
      </c>
      <c r="J3" s="618"/>
      <c r="K3" s="618"/>
    </row>
    <row r="4" spans="1:15" ht="15.75" customHeight="1">
      <c r="H4" s="74"/>
      <c r="I4" s="617" t="s">
        <v>257</v>
      </c>
      <c r="J4" s="617"/>
      <c r="K4" s="618"/>
    </row>
    <row r="5" spans="1:15" ht="22.5" customHeight="1">
      <c r="H5" s="168"/>
      <c r="I5" s="619" t="s">
        <v>258</v>
      </c>
      <c r="J5" s="618"/>
      <c r="K5" s="618"/>
    </row>
    <row r="6" spans="1:15" ht="15" customHeight="1">
      <c r="H6" s="619" t="s">
        <v>22</v>
      </c>
      <c r="I6" s="619"/>
      <c r="J6" s="619"/>
      <c r="K6" s="618"/>
    </row>
    <row r="7" spans="1:15" s="1" customFormat="1" ht="11.25"/>
    <row r="8" spans="1:15" s="1" customFormat="1" ht="11.25"/>
    <row r="9" spans="1:15" s="31" customFormat="1" ht="15.75" customHeight="1">
      <c r="A9" s="628" t="s">
        <v>89</v>
      </c>
      <c r="B9" s="629"/>
      <c r="C9" s="629"/>
      <c r="D9" s="629"/>
      <c r="E9" s="629"/>
      <c r="F9" s="629"/>
      <c r="G9" s="629"/>
      <c r="H9" s="629"/>
      <c r="I9" s="629"/>
      <c r="J9" s="629"/>
      <c r="K9" s="601"/>
    </row>
    <row r="10" spans="1:15" s="32" customFormat="1" ht="15" customHeight="1">
      <c r="A10" s="628" t="s">
        <v>426</v>
      </c>
      <c r="B10" s="629"/>
      <c r="C10" s="629"/>
      <c r="D10" s="629"/>
      <c r="E10" s="629"/>
      <c r="F10" s="629"/>
      <c r="G10" s="629"/>
      <c r="H10" s="629"/>
      <c r="I10" s="629"/>
      <c r="J10" s="629"/>
      <c r="K10" s="601"/>
    </row>
    <row r="11" spans="1:15" s="3" customFormat="1" ht="8.25" customHeight="1"/>
    <row r="12" spans="1:15" s="3" customFormat="1" ht="12.75" customHeight="1">
      <c r="A12" s="623" t="s">
        <v>438</v>
      </c>
      <c r="B12" s="623"/>
      <c r="C12" s="630"/>
      <c r="D12" s="630"/>
    </row>
    <row r="13" spans="1:15" s="3" customFormat="1" ht="6" customHeight="1">
      <c r="A13" s="86"/>
    </row>
    <row r="14" spans="1:15" ht="37.5" customHeight="1">
      <c r="A14" s="622" t="s">
        <v>40</v>
      </c>
      <c r="B14" s="622" t="s">
        <v>90</v>
      </c>
      <c r="C14" s="622" t="s">
        <v>91</v>
      </c>
      <c r="D14" s="622"/>
      <c r="E14" s="622"/>
      <c r="F14" s="622"/>
      <c r="G14" s="622" t="s">
        <v>41</v>
      </c>
      <c r="H14" s="622" t="s">
        <v>42</v>
      </c>
      <c r="I14" s="622" t="s">
        <v>43</v>
      </c>
      <c r="J14" s="622" t="s">
        <v>44</v>
      </c>
      <c r="K14" s="622" t="s">
        <v>409</v>
      </c>
      <c r="O14" s="2" t="s">
        <v>415</v>
      </c>
    </row>
    <row r="15" spans="1:15" ht="20.25" customHeight="1">
      <c r="A15" s="622"/>
      <c r="B15" s="622"/>
      <c r="C15" s="624" t="s">
        <v>20</v>
      </c>
      <c r="D15" s="624"/>
      <c r="E15" s="624" t="s">
        <v>21</v>
      </c>
      <c r="F15" s="624"/>
      <c r="G15" s="622"/>
      <c r="H15" s="622"/>
      <c r="I15" s="622"/>
      <c r="J15" s="622"/>
      <c r="K15" s="622"/>
    </row>
    <row r="16" spans="1:15" ht="20.25" customHeight="1">
      <c r="A16" s="622"/>
      <c r="B16" s="622"/>
      <c r="C16" s="17" t="s">
        <v>45</v>
      </c>
      <c r="D16" s="17" t="s">
        <v>46</v>
      </c>
      <c r="E16" s="17" t="s">
        <v>45</v>
      </c>
      <c r="F16" s="17" t="s">
        <v>46</v>
      </c>
      <c r="G16" s="622"/>
      <c r="H16" s="622"/>
      <c r="I16" s="622"/>
      <c r="J16" s="622"/>
      <c r="K16" s="622"/>
    </row>
    <row r="17" spans="1:15" s="8" customFormat="1" ht="10.5" customHeight="1">
      <c r="A17" s="29">
        <v>1</v>
      </c>
      <c r="B17" s="29">
        <v>2</v>
      </c>
      <c r="C17" s="29">
        <v>3</v>
      </c>
      <c r="D17" s="29">
        <v>4</v>
      </c>
      <c r="E17" s="29">
        <v>5</v>
      </c>
      <c r="F17" s="29">
        <v>6</v>
      </c>
      <c r="G17" s="29">
        <v>7</v>
      </c>
      <c r="H17" s="29">
        <v>8</v>
      </c>
      <c r="I17" s="29">
        <v>9</v>
      </c>
      <c r="J17" s="29">
        <v>10</v>
      </c>
      <c r="K17" s="29">
        <v>11</v>
      </c>
    </row>
    <row r="18" spans="1:15" s="8" customFormat="1" ht="10.5" customHeight="1">
      <c r="A18" s="625" t="s">
        <v>354</v>
      </c>
      <c r="B18" s="626"/>
      <c r="C18" s="626"/>
      <c r="D18" s="626"/>
      <c r="E18" s="626"/>
      <c r="F18" s="626"/>
      <c r="G18" s="626"/>
      <c r="H18" s="626"/>
      <c r="I18" s="626"/>
      <c r="J18" s="626"/>
      <c r="K18" s="627"/>
    </row>
    <row r="19" spans="1:15" s="8" customFormat="1" ht="35.25" customHeight="1">
      <c r="A19" s="29" t="s">
        <v>8</v>
      </c>
      <c r="B19" s="26" t="s">
        <v>205</v>
      </c>
      <c r="C19" s="29">
        <v>2014</v>
      </c>
      <c r="D19" s="29">
        <v>2014</v>
      </c>
      <c r="E19" s="29">
        <v>2014</v>
      </c>
      <c r="F19" s="29">
        <v>2014</v>
      </c>
      <c r="G19" s="79">
        <v>1</v>
      </c>
      <c r="H19" s="79">
        <v>1</v>
      </c>
      <c r="I19" s="29" t="s">
        <v>28</v>
      </c>
      <c r="J19" s="29"/>
      <c r="K19" s="170" t="s">
        <v>410</v>
      </c>
      <c r="O19" s="166"/>
    </row>
    <row r="20" spans="1:15" s="8" customFormat="1" ht="35.25" customHeight="1">
      <c r="A20" s="29" t="s">
        <v>10</v>
      </c>
      <c r="B20" s="26" t="s">
        <v>207</v>
      </c>
      <c r="C20" s="29">
        <v>2014</v>
      </c>
      <c r="D20" s="29">
        <v>2014</v>
      </c>
      <c r="E20" s="29">
        <v>2015</v>
      </c>
      <c r="F20" s="29">
        <v>2015</v>
      </c>
      <c r="G20" s="79">
        <v>1</v>
      </c>
      <c r="H20" s="79">
        <v>1</v>
      </c>
      <c r="I20" s="29" t="s">
        <v>28</v>
      </c>
      <c r="J20" s="29"/>
      <c r="K20" s="170" t="s">
        <v>410</v>
      </c>
      <c r="O20" s="166"/>
    </row>
    <row r="21" spans="1:15" s="8" customFormat="1" ht="35.25" customHeight="1">
      <c r="A21" s="29" t="s">
        <v>13</v>
      </c>
      <c r="B21" s="26" t="s">
        <v>208</v>
      </c>
      <c r="C21" s="29">
        <v>2015</v>
      </c>
      <c r="D21" s="29">
        <v>2016</v>
      </c>
      <c r="E21" s="29" t="s">
        <v>209</v>
      </c>
      <c r="F21" s="29" t="s">
        <v>209</v>
      </c>
      <c r="G21" s="79">
        <v>0</v>
      </c>
      <c r="H21" s="79">
        <v>0</v>
      </c>
      <c r="I21" s="29" t="s">
        <v>28</v>
      </c>
      <c r="J21" s="29"/>
      <c r="K21" s="620" t="s">
        <v>414</v>
      </c>
    </row>
    <row r="22" spans="1:15" s="8" customFormat="1" ht="35.25" customHeight="1">
      <c r="A22" s="29" t="s">
        <v>67</v>
      </c>
      <c r="B22" s="26" t="s">
        <v>210</v>
      </c>
      <c r="C22" s="29">
        <v>2015</v>
      </c>
      <c r="D22" s="29">
        <v>2016</v>
      </c>
      <c r="E22" s="29" t="s">
        <v>209</v>
      </c>
      <c r="F22" s="29" t="s">
        <v>209</v>
      </c>
      <c r="G22" s="79">
        <v>0</v>
      </c>
      <c r="H22" s="79">
        <v>0</v>
      </c>
      <c r="I22" s="29" t="s">
        <v>28</v>
      </c>
      <c r="J22" s="29"/>
      <c r="K22" s="621"/>
    </row>
    <row r="23" spans="1:15" s="8" customFormat="1" ht="10.5" customHeight="1">
      <c r="A23" s="614" t="s">
        <v>355</v>
      </c>
      <c r="B23" s="615"/>
      <c r="C23" s="615"/>
      <c r="D23" s="615"/>
      <c r="E23" s="615"/>
      <c r="F23" s="615"/>
      <c r="G23" s="615"/>
      <c r="H23" s="615"/>
      <c r="I23" s="615"/>
      <c r="J23" s="615"/>
      <c r="K23" s="616"/>
    </row>
    <row r="24" spans="1:15" s="8" customFormat="1" ht="78" customHeight="1">
      <c r="A24" s="124" t="s">
        <v>57</v>
      </c>
      <c r="B24" s="82" t="s">
        <v>260</v>
      </c>
      <c r="C24" s="29">
        <v>2016</v>
      </c>
      <c r="D24" s="29">
        <v>2016</v>
      </c>
      <c r="E24" s="29" t="s">
        <v>209</v>
      </c>
      <c r="F24" s="29" t="s">
        <v>209</v>
      </c>
      <c r="G24" s="79">
        <v>0</v>
      </c>
      <c r="H24" s="79">
        <v>0</v>
      </c>
      <c r="I24" s="29" t="s">
        <v>29</v>
      </c>
      <c r="J24" s="29"/>
      <c r="K24" s="169" t="s">
        <v>411</v>
      </c>
    </row>
    <row r="25" spans="1:15" s="8" customFormat="1" ht="78" customHeight="1">
      <c r="A25" s="124" t="s">
        <v>59</v>
      </c>
      <c r="B25" s="82" t="s">
        <v>327</v>
      </c>
      <c r="C25" s="29">
        <v>2017</v>
      </c>
      <c r="D25" s="29">
        <v>2017</v>
      </c>
      <c r="E25" s="29">
        <v>2017</v>
      </c>
      <c r="F25" s="29">
        <v>2017</v>
      </c>
      <c r="G25" s="79">
        <f>SUM(0.028/0.475)</f>
        <v>5.8947368421052637E-2</v>
      </c>
      <c r="H25" s="79">
        <f>SUM(0.028/0.475)</f>
        <v>5.8947368421052637E-2</v>
      </c>
      <c r="I25" s="29" t="s">
        <v>29</v>
      </c>
      <c r="J25" s="29"/>
      <c r="K25" s="169" t="s">
        <v>439</v>
      </c>
    </row>
    <row r="26" spans="1:15" s="8" customFormat="1" ht="10.5" customHeight="1">
      <c r="A26" s="614" t="s">
        <v>356</v>
      </c>
      <c r="B26" s="615"/>
      <c r="C26" s="615"/>
      <c r="D26" s="615"/>
      <c r="E26" s="615"/>
      <c r="F26" s="615"/>
      <c r="G26" s="615"/>
      <c r="H26" s="615"/>
      <c r="I26" s="615"/>
      <c r="J26" s="615"/>
      <c r="K26" s="616"/>
    </row>
    <row r="27" spans="1:15" s="8" customFormat="1" ht="35.25" customHeight="1">
      <c r="A27" s="124" t="s">
        <v>11</v>
      </c>
      <c r="B27" s="90" t="s">
        <v>262</v>
      </c>
      <c r="C27" s="29">
        <v>2016</v>
      </c>
      <c r="D27" s="29">
        <v>2016</v>
      </c>
      <c r="E27" s="29" t="s">
        <v>209</v>
      </c>
      <c r="F27" s="29" t="s">
        <v>209</v>
      </c>
      <c r="G27" s="79">
        <v>0</v>
      </c>
      <c r="H27" s="79">
        <v>0</v>
      </c>
      <c r="I27" s="29" t="s">
        <v>29</v>
      </c>
      <c r="J27" s="161"/>
      <c r="K27" s="637" t="s">
        <v>411</v>
      </c>
    </row>
    <row r="28" spans="1:15" s="8" customFormat="1" ht="35.25" customHeight="1">
      <c r="A28" s="140" t="s">
        <v>12</v>
      </c>
      <c r="B28" s="90" t="s">
        <v>263</v>
      </c>
      <c r="C28" s="29">
        <v>2016</v>
      </c>
      <c r="D28" s="29">
        <v>2016</v>
      </c>
      <c r="E28" s="29" t="s">
        <v>209</v>
      </c>
      <c r="F28" s="29" t="s">
        <v>209</v>
      </c>
      <c r="G28" s="79">
        <v>0</v>
      </c>
      <c r="H28" s="79">
        <v>0</v>
      </c>
      <c r="I28" s="29" t="s">
        <v>29</v>
      </c>
      <c r="J28" s="161"/>
      <c r="K28" s="638"/>
    </row>
    <row r="29" spans="1:15" s="8" customFormat="1" ht="35.25" customHeight="1">
      <c r="A29" s="140" t="s">
        <v>62</v>
      </c>
      <c r="B29" s="90" t="s">
        <v>264</v>
      </c>
      <c r="C29" s="29">
        <v>2016</v>
      </c>
      <c r="D29" s="29">
        <v>2016</v>
      </c>
      <c r="E29" s="29" t="s">
        <v>209</v>
      </c>
      <c r="F29" s="29" t="s">
        <v>209</v>
      </c>
      <c r="G29" s="79">
        <v>0</v>
      </c>
      <c r="H29" s="79">
        <v>0</v>
      </c>
      <c r="I29" s="29" t="s">
        <v>29</v>
      </c>
      <c r="J29" s="161"/>
      <c r="K29" s="638"/>
    </row>
    <row r="30" spans="1:15" s="8" customFormat="1" ht="35.25" customHeight="1">
      <c r="A30" s="140" t="s">
        <v>270</v>
      </c>
      <c r="B30" s="90" t="s">
        <v>265</v>
      </c>
      <c r="C30" s="29">
        <v>2016</v>
      </c>
      <c r="D30" s="29">
        <v>2016</v>
      </c>
      <c r="E30" s="29" t="s">
        <v>209</v>
      </c>
      <c r="F30" s="29" t="s">
        <v>209</v>
      </c>
      <c r="G30" s="79">
        <v>0</v>
      </c>
      <c r="H30" s="79">
        <v>0</v>
      </c>
      <c r="I30" s="29" t="s">
        <v>29</v>
      </c>
      <c r="J30" s="161"/>
      <c r="K30" s="638"/>
    </row>
    <row r="31" spans="1:15" s="8" customFormat="1" ht="35.25" customHeight="1">
      <c r="A31" s="140" t="s">
        <v>271</v>
      </c>
      <c r="B31" s="90" t="s">
        <v>266</v>
      </c>
      <c r="C31" s="29">
        <v>2016</v>
      </c>
      <c r="D31" s="29">
        <v>2016</v>
      </c>
      <c r="E31" s="29" t="s">
        <v>209</v>
      </c>
      <c r="F31" s="29" t="s">
        <v>209</v>
      </c>
      <c r="G31" s="79">
        <v>0</v>
      </c>
      <c r="H31" s="79">
        <v>0</v>
      </c>
      <c r="I31" s="29" t="s">
        <v>29</v>
      </c>
      <c r="J31" s="161"/>
      <c r="K31" s="638"/>
    </row>
    <row r="32" spans="1:15" s="8" customFormat="1" ht="35.25" customHeight="1">
      <c r="A32" s="124" t="s">
        <v>393</v>
      </c>
      <c r="B32" s="90" t="s">
        <v>400</v>
      </c>
      <c r="C32" s="29">
        <v>2017</v>
      </c>
      <c r="D32" s="29">
        <v>2017</v>
      </c>
      <c r="E32" s="29" t="s">
        <v>209</v>
      </c>
      <c r="F32" s="29" t="s">
        <v>209</v>
      </c>
      <c r="G32" s="79">
        <v>0</v>
      </c>
      <c r="H32" s="79">
        <v>0</v>
      </c>
      <c r="I32" s="29" t="s">
        <v>29</v>
      </c>
      <c r="J32" s="161"/>
      <c r="K32" s="638"/>
    </row>
    <row r="33" spans="1:15" s="8" customFormat="1" ht="35.25" customHeight="1">
      <c r="A33" s="140" t="s">
        <v>394</v>
      </c>
      <c r="B33" s="90" t="s">
        <v>321</v>
      </c>
      <c r="C33" s="29">
        <v>2017</v>
      </c>
      <c r="D33" s="29">
        <v>2017</v>
      </c>
      <c r="E33" s="29" t="s">
        <v>209</v>
      </c>
      <c r="F33" s="29" t="s">
        <v>209</v>
      </c>
      <c r="G33" s="79">
        <v>0</v>
      </c>
      <c r="H33" s="79">
        <v>0</v>
      </c>
      <c r="I33" s="29" t="s">
        <v>29</v>
      </c>
      <c r="J33" s="161"/>
      <c r="K33" s="638"/>
    </row>
    <row r="34" spans="1:15" s="8" customFormat="1" ht="35.25" customHeight="1">
      <c r="A34" s="140" t="s">
        <v>395</v>
      </c>
      <c r="B34" s="90" t="s">
        <v>322</v>
      </c>
      <c r="C34" s="29">
        <v>2017</v>
      </c>
      <c r="D34" s="29">
        <v>2017</v>
      </c>
      <c r="E34" s="29" t="s">
        <v>209</v>
      </c>
      <c r="F34" s="29" t="s">
        <v>209</v>
      </c>
      <c r="G34" s="79">
        <v>0</v>
      </c>
      <c r="H34" s="79">
        <v>0</v>
      </c>
      <c r="I34" s="29" t="s">
        <v>29</v>
      </c>
      <c r="J34" s="161"/>
      <c r="K34" s="638"/>
    </row>
    <row r="35" spans="1:15" s="8" customFormat="1" ht="35.25" customHeight="1">
      <c r="A35" s="140" t="s">
        <v>396</v>
      </c>
      <c r="B35" s="90" t="s">
        <v>399</v>
      </c>
      <c r="C35" s="29">
        <v>2017</v>
      </c>
      <c r="D35" s="29">
        <v>2017</v>
      </c>
      <c r="E35" s="29" t="s">
        <v>209</v>
      </c>
      <c r="F35" s="29" t="s">
        <v>209</v>
      </c>
      <c r="G35" s="79">
        <v>0</v>
      </c>
      <c r="H35" s="79">
        <v>0</v>
      </c>
      <c r="I35" s="29" t="s">
        <v>29</v>
      </c>
      <c r="J35" s="161"/>
      <c r="K35" s="638"/>
    </row>
    <row r="36" spans="1:15" s="8" customFormat="1" ht="35.25" customHeight="1">
      <c r="A36" s="140" t="s">
        <v>397</v>
      </c>
      <c r="B36" s="90" t="s">
        <v>324</v>
      </c>
      <c r="C36" s="29">
        <v>2017</v>
      </c>
      <c r="D36" s="29">
        <v>2017</v>
      </c>
      <c r="E36" s="29" t="s">
        <v>209</v>
      </c>
      <c r="F36" s="29" t="s">
        <v>209</v>
      </c>
      <c r="G36" s="79">
        <v>0</v>
      </c>
      <c r="H36" s="79">
        <v>0</v>
      </c>
      <c r="I36" s="29" t="s">
        <v>29</v>
      </c>
      <c r="J36" s="161"/>
      <c r="K36" s="639"/>
    </row>
    <row r="37" spans="1:15" s="8" customFormat="1" ht="10.5" customHeight="1">
      <c r="A37" s="614" t="s">
        <v>220</v>
      </c>
      <c r="B37" s="615"/>
      <c r="C37" s="615"/>
      <c r="D37" s="615"/>
      <c r="E37" s="615"/>
      <c r="F37" s="615"/>
      <c r="G37" s="615"/>
      <c r="H37" s="615"/>
      <c r="I37" s="615"/>
      <c r="J37" s="615"/>
      <c r="K37" s="616"/>
    </row>
    <row r="38" spans="1:15" s="8" customFormat="1" ht="35.25" customHeight="1">
      <c r="A38" s="29" t="s">
        <v>15</v>
      </c>
      <c r="B38" s="26" t="s">
        <v>213</v>
      </c>
      <c r="C38" s="29">
        <v>2014</v>
      </c>
      <c r="D38" s="29">
        <v>2014</v>
      </c>
      <c r="E38" s="29">
        <v>2014</v>
      </c>
      <c r="F38" s="29">
        <v>2014</v>
      </c>
      <c r="G38" s="79">
        <v>1</v>
      </c>
      <c r="H38" s="79">
        <v>1</v>
      </c>
      <c r="I38" s="29" t="s">
        <v>28</v>
      </c>
      <c r="J38" s="29"/>
      <c r="K38" s="170" t="s">
        <v>410</v>
      </c>
      <c r="O38" s="166"/>
    </row>
    <row r="39" spans="1:15" s="30" customFormat="1" ht="35.25" customHeight="1">
      <c r="A39" s="29" t="s">
        <v>68</v>
      </c>
      <c r="B39" s="26" t="s">
        <v>214</v>
      </c>
      <c r="C39" s="29">
        <v>2014</v>
      </c>
      <c r="D39" s="29">
        <v>2014</v>
      </c>
      <c r="E39" s="29">
        <v>2014</v>
      </c>
      <c r="F39" s="29">
        <v>2014</v>
      </c>
      <c r="G39" s="79">
        <v>1</v>
      </c>
      <c r="H39" s="79">
        <v>1</v>
      </c>
      <c r="I39" s="29" t="s">
        <v>28</v>
      </c>
      <c r="J39" s="29"/>
      <c r="K39" s="170" t="s">
        <v>410</v>
      </c>
      <c r="O39" s="166"/>
    </row>
    <row r="40" spans="1:15" s="30" customFormat="1" ht="35.25" customHeight="1">
      <c r="A40" s="29" t="s">
        <v>70</v>
      </c>
      <c r="B40" s="26" t="s">
        <v>215</v>
      </c>
      <c r="C40" s="29">
        <v>2014</v>
      </c>
      <c r="D40" s="29">
        <v>2014</v>
      </c>
      <c r="E40" s="29">
        <v>2014</v>
      </c>
      <c r="F40" s="29">
        <v>2015</v>
      </c>
      <c r="G40" s="79">
        <v>1</v>
      </c>
      <c r="H40" s="79">
        <v>1</v>
      </c>
      <c r="I40" s="29" t="s">
        <v>28</v>
      </c>
      <c r="J40" s="29"/>
      <c r="K40" s="170" t="s">
        <v>410</v>
      </c>
      <c r="O40" s="166"/>
    </row>
    <row r="41" spans="1:15" s="30" customFormat="1" ht="35.25" customHeight="1">
      <c r="A41" s="29" t="s">
        <v>72</v>
      </c>
      <c r="B41" s="26" t="s">
        <v>202</v>
      </c>
      <c r="C41" s="29">
        <v>2015</v>
      </c>
      <c r="D41" s="29">
        <v>2015</v>
      </c>
      <c r="E41" s="29" t="s">
        <v>209</v>
      </c>
      <c r="F41" s="29" t="s">
        <v>209</v>
      </c>
      <c r="G41" s="79">
        <v>0</v>
      </c>
      <c r="H41" s="79">
        <v>0</v>
      </c>
      <c r="I41" s="29" t="s">
        <v>28</v>
      </c>
      <c r="J41" s="29"/>
      <c r="K41" s="620" t="s">
        <v>414</v>
      </c>
    </row>
    <row r="42" spans="1:15" s="30" customFormat="1" ht="35.25" customHeight="1">
      <c r="A42" s="29" t="s">
        <v>74</v>
      </c>
      <c r="B42" s="26" t="s">
        <v>203</v>
      </c>
      <c r="C42" s="29">
        <v>2015</v>
      </c>
      <c r="D42" s="29">
        <v>2016</v>
      </c>
      <c r="E42" s="29" t="s">
        <v>209</v>
      </c>
      <c r="F42" s="29" t="s">
        <v>209</v>
      </c>
      <c r="G42" s="79">
        <v>0</v>
      </c>
      <c r="H42" s="79">
        <v>0</v>
      </c>
      <c r="I42" s="29" t="s">
        <v>28</v>
      </c>
      <c r="J42" s="29"/>
      <c r="K42" s="640"/>
    </row>
    <row r="43" spans="1:15" s="30" customFormat="1" ht="35.25" customHeight="1">
      <c r="A43" s="29" t="s">
        <v>75</v>
      </c>
      <c r="B43" s="77" t="s">
        <v>204</v>
      </c>
      <c r="C43" s="29">
        <v>2015</v>
      </c>
      <c r="D43" s="29">
        <v>2016</v>
      </c>
      <c r="E43" s="29" t="s">
        <v>209</v>
      </c>
      <c r="F43" s="29" t="s">
        <v>209</v>
      </c>
      <c r="G43" s="79">
        <v>0</v>
      </c>
      <c r="H43" s="79">
        <v>0</v>
      </c>
      <c r="I43" s="29" t="s">
        <v>28</v>
      </c>
      <c r="J43" s="29"/>
      <c r="K43" s="641"/>
    </row>
    <row r="44" spans="1:15" s="30" customFormat="1" ht="10.5" customHeight="1">
      <c r="A44" s="614" t="s">
        <v>357</v>
      </c>
      <c r="B44" s="615"/>
      <c r="C44" s="615"/>
      <c r="D44" s="615"/>
      <c r="E44" s="615"/>
      <c r="F44" s="615"/>
      <c r="G44" s="615"/>
      <c r="H44" s="615"/>
      <c r="I44" s="615"/>
      <c r="J44" s="615"/>
      <c r="K44" s="616"/>
    </row>
    <row r="45" spans="1:15" s="30" customFormat="1" ht="68.25" customHeight="1">
      <c r="A45" s="140" t="s">
        <v>282</v>
      </c>
      <c r="B45" s="171" t="s">
        <v>261</v>
      </c>
      <c r="C45" s="29">
        <v>2016</v>
      </c>
      <c r="D45" s="29">
        <v>2016</v>
      </c>
      <c r="E45" s="29">
        <v>2016</v>
      </c>
      <c r="F45" s="29">
        <v>2016</v>
      </c>
      <c r="G45" s="167">
        <f>0.0215/0.345</f>
        <v>6.2318840579710141E-2</v>
      </c>
      <c r="H45" s="167">
        <v>0</v>
      </c>
      <c r="I45" s="29" t="s">
        <v>29</v>
      </c>
      <c r="J45" s="29"/>
      <c r="K45" s="169" t="s">
        <v>413</v>
      </c>
      <c r="O45" s="163"/>
    </row>
    <row r="46" spans="1:15" s="30" customFormat="1" ht="68.25" customHeight="1">
      <c r="A46" s="140" t="s">
        <v>402</v>
      </c>
      <c r="B46" s="171" t="s">
        <v>335</v>
      </c>
      <c r="C46" s="29">
        <v>2017</v>
      </c>
      <c r="D46" s="29">
        <v>2017</v>
      </c>
      <c r="E46" s="29">
        <v>2017</v>
      </c>
      <c r="F46" s="29">
        <v>2017</v>
      </c>
      <c r="G46" s="79">
        <f>0.015/0.48</f>
        <v>3.125E-2</v>
      </c>
      <c r="H46" s="79">
        <f>0.015/0.48</f>
        <v>3.125E-2</v>
      </c>
      <c r="I46" s="29" t="s">
        <v>29</v>
      </c>
      <c r="J46" s="29"/>
      <c r="K46" s="172" t="s">
        <v>411</v>
      </c>
    </row>
    <row r="47" spans="1:15" s="30" customFormat="1" ht="10.5" customHeight="1">
      <c r="A47" s="614" t="s">
        <v>403</v>
      </c>
      <c r="B47" s="615"/>
      <c r="C47" s="615"/>
      <c r="D47" s="615"/>
      <c r="E47" s="615"/>
      <c r="F47" s="615"/>
      <c r="G47" s="615"/>
      <c r="H47" s="615"/>
      <c r="I47" s="615"/>
      <c r="J47" s="615"/>
      <c r="K47" s="616"/>
    </row>
    <row r="48" spans="1:15" s="30" customFormat="1" ht="35.25" customHeight="1">
      <c r="A48" s="140" t="s">
        <v>404</v>
      </c>
      <c r="B48" s="90" t="s">
        <v>267</v>
      </c>
      <c r="C48" s="29">
        <v>2016</v>
      </c>
      <c r="D48" s="29">
        <v>2016</v>
      </c>
      <c r="E48" s="29" t="s">
        <v>209</v>
      </c>
      <c r="F48" s="29" t="s">
        <v>209</v>
      </c>
      <c r="G48" s="79">
        <v>0</v>
      </c>
      <c r="H48" s="79">
        <v>0</v>
      </c>
      <c r="I48" s="29"/>
      <c r="J48" s="29"/>
      <c r="K48" s="637" t="s">
        <v>411</v>
      </c>
    </row>
    <row r="49" spans="1:11" s="30" customFormat="1" ht="35.25" customHeight="1">
      <c r="A49" s="140" t="s">
        <v>405</v>
      </c>
      <c r="B49" s="90" t="s">
        <v>267</v>
      </c>
      <c r="C49" s="29">
        <v>2017</v>
      </c>
      <c r="D49" s="29">
        <v>2017</v>
      </c>
      <c r="E49" s="29" t="s">
        <v>209</v>
      </c>
      <c r="F49" s="29" t="s">
        <v>209</v>
      </c>
      <c r="G49" s="79">
        <v>0</v>
      </c>
      <c r="H49" s="79">
        <v>0</v>
      </c>
      <c r="I49" s="29"/>
      <c r="J49" s="29"/>
      <c r="K49" s="642"/>
    </row>
    <row r="50" spans="1:11" s="30" customFormat="1" ht="123" customHeight="1">
      <c r="A50" s="643" t="s">
        <v>440</v>
      </c>
      <c r="B50" s="644"/>
      <c r="C50" s="644"/>
      <c r="D50" s="644"/>
      <c r="E50" s="644"/>
      <c r="F50" s="644"/>
      <c r="G50" s="644"/>
      <c r="H50" s="644"/>
      <c r="I50" s="644"/>
      <c r="J50" s="644"/>
      <c r="K50" s="645"/>
    </row>
    <row r="51" spans="1:11" s="30" customFormat="1" ht="49.5" customHeight="1">
      <c r="A51" s="634" t="s">
        <v>416</v>
      </c>
      <c r="B51" s="635"/>
      <c r="C51" s="635"/>
      <c r="D51" s="635"/>
      <c r="E51" s="635"/>
      <c r="F51" s="635"/>
      <c r="G51" s="635"/>
      <c r="H51" s="635"/>
      <c r="I51" s="635"/>
      <c r="J51" s="635"/>
      <c r="K51" s="636"/>
    </row>
    <row r="52" spans="1:11" s="30" customFormat="1" ht="17.25" customHeight="1">
      <c r="A52" s="631" t="s">
        <v>358</v>
      </c>
      <c r="B52" s="632"/>
      <c r="C52" s="632"/>
      <c r="D52" s="632"/>
      <c r="E52" s="632"/>
      <c r="F52" s="632"/>
      <c r="G52" s="632"/>
      <c r="H52" s="632"/>
      <c r="I52" s="632"/>
      <c r="J52" s="632"/>
      <c r="K52" s="633"/>
    </row>
    <row r="53" spans="1:11" ht="15" customHeight="1"/>
  </sheetData>
  <mergeCells count="32">
    <mergeCell ref="A26:K26"/>
    <mergeCell ref="A37:K37"/>
    <mergeCell ref="A44:K44"/>
    <mergeCell ref="A47:K47"/>
    <mergeCell ref="A50:K50"/>
    <mergeCell ref="A52:K52"/>
    <mergeCell ref="A51:K51"/>
    <mergeCell ref="K27:K36"/>
    <mergeCell ref="K41:K43"/>
    <mergeCell ref="K48:K49"/>
    <mergeCell ref="A18:K18"/>
    <mergeCell ref="A9:K9"/>
    <mergeCell ref="A10:K10"/>
    <mergeCell ref="C12:D12"/>
    <mergeCell ref="K14:K16"/>
    <mergeCell ref="C15:D15"/>
    <mergeCell ref="A23:K23"/>
    <mergeCell ref="J1:K1"/>
    <mergeCell ref="I3:K3"/>
    <mergeCell ref="I4:K4"/>
    <mergeCell ref="I5:K5"/>
    <mergeCell ref="H6:K6"/>
    <mergeCell ref="K21:K22"/>
    <mergeCell ref="I14:I16"/>
    <mergeCell ref="J14:J16"/>
    <mergeCell ref="G14:G16"/>
    <mergeCell ref="H14:H16"/>
    <mergeCell ref="A12:B12"/>
    <mergeCell ref="A14:A16"/>
    <mergeCell ref="B14:B16"/>
    <mergeCell ref="C14:F14"/>
    <mergeCell ref="E15:F15"/>
  </mergeCells>
  <printOptions horizontalCentered="1"/>
  <pageMargins left="0.47244094488188981" right="0.47244094488188981" top="0.98425196850393704" bottom="0.39370078740157483" header="0.19685039370078741" footer="0.19685039370078741"/>
  <pageSetup paperSize="9" scale="61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7</vt:i4>
      </vt:variant>
    </vt:vector>
  </HeadingPairs>
  <TitlesOfParts>
    <vt:vector size="15" baseType="lpstr">
      <vt:lpstr>Пояснения</vt:lpstr>
      <vt:lpstr>ИП ГВК 2014-16 на 01.01.2018</vt:lpstr>
      <vt:lpstr>приложение 7.1</vt:lpstr>
      <vt:lpstr>приложение 7.2 годовая</vt:lpstr>
      <vt:lpstr>приложение 8.1</vt:lpstr>
      <vt:lpstr>приложение 8.2 (вода)</vt:lpstr>
      <vt:lpstr>приложение 8.2 (стоки)</vt:lpstr>
      <vt:lpstr>приложение 8.3</vt:lpstr>
      <vt:lpstr>'ИП ГВК 2014-16 на 01.01.2018'!Область_печати</vt:lpstr>
      <vt:lpstr>'приложение 7.1'!Область_печати</vt:lpstr>
      <vt:lpstr>'приложение 7.2 годовая'!Область_печати</vt:lpstr>
      <vt:lpstr>'приложение 8.1'!Область_печати</vt:lpstr>
      <vt:lpstr>'приложение 8.2 (вода)'!Область_печати</vt:lpstr>
      <vt:lpstr>'приложение 8.2 (стоки)'!Область_печати</vt:lpstr>
      <vt:lpstr>'приложение 8.3'!Область_печати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Поздеева</dc:creator>
  <cp:lastModifiedBy>Admin</cp:lastModifiedBy>
  <cp:lastPrinted>2018-02-20T07:37:29Z</cp:lastPrinted>
  <dcterms:created xsi:type="dcterms:W3CDTF">2013-06-10T05:22:32Z</dcterms:created>
  <dcterms:modified xsi:type="dcterms:W3CDTF">2018-03-22T04:16:07Z</dcterms:modified>
</cp:coreProperties>
</file>