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электр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4Excel_BuiltIn_Print_Area_59_67_1">#REF!</definedName>
    <definedName name="_8Excel_BuiltIn_Print_Area_59_74_1">#REF!</definedName>
    <definedName name="_Pi1">#N/A</definedName>
    <definedName name="_Pi2">#N/A</definedName>
    <definedName name="_Pi3">#N/A</definedName>
    <definedName name="_Pi4">#N/A</definedName>
    <definedName name="_Pi5">#N/A</definedName>
    <definedName name="asds">#N/A</definedName>
    <definedName name="asds_10">[0]!asds</definedName>
    <definedName name="asds_14">[0]!asds</definedName>
    <definedName name="asds_15">[0]!asds</definedName>
    <definedName name="asds_16">[0]!asds</definedName>
    <definedName name="asds_2">[0]!asds</definedName>
    <definedName name="CY">[1]Титул!$M$2</definedName>
    <definedName name="CY_10">[2]Титул!$M$2</definedName>
    <definedName name="CY_14">[2]Титул!$M$2</definedName>
    <definedName name="CY_15">[2]Титул!$M$2</definedName>
    <definedName name="CY_16">[2]Титул!$M$2</definedName>
    <definedName name="CY_2">[2]Титул!$M$2</definedName>
    <definedName name="CY_74">[3]Список!$J$2</definedName>
    <definedName name="CY_75">[3]Список!$J$2</definedName>
    <definedName name="dfhf">[3]Список!$J$2</definedName>
    <definedName name="end_chart">#N/A</definedName>
    <definedName name="end_chart_10">[0]!end_chart</definedName>
    <definedName name="end_chart_14">[0]!end_chart</definedName>
    <definedName name="end_chart_15">[0]!end_chart</definedName>
    <definedName name="end_chart_16">[0]!end_chart</definedName>
    <definedName name="end_chart_2">[0]!end_chart</definedName>
    <definedName name="end_tabl">#N/A</definedName>
    <definedName name="end_tabl_10">[0]!end_tabl</definedName>
    <definedName name="end_tabl_14">[0]!end_tabl</definedName>
    <definedName name="end_tabl_15">[0]!end_tabl</definedName>
    <definedName name="end_tabl_16">[0]!end_tabl</definedName>
    <definedName name="end_tabl_2">[0]!end_tabl</definedName>
    <definedName name="Excel_BuiltIn__FilterDatabase">#REF!</definedName>
    <definedName name="Excel_BuiltIn_Print_Area_15">'[4]распределение январь по бухг.'!#REF!</definedName>
    <definedName name="Excel_BuiltIn_Print_Area_21">[4]расшифровка!#REF!</definedName>
    <definedName name="Excel_BuiltIn_Print_Area_22">'[4]ЗП и резервы'!#REF!</definedName>
    <definedName name="Excel_BuiltIn_Print_Area_4">[5]Прибыль1!#REF!</definedName>
    <definedName name="Excel_BuiltIn_Print_Area_5">#REF!</definedName>
    <definedName name="Excel_BuiltIn_Print_Area_59">#REF!</definedName>
    <definedName name="Excel_BuiltIn_Print_Area_59_1">#REF!</definedName>
    <definedName name="Excel_BuiltIn_Print_Area_59_10">#REF!</definedName>
    <definedName name="Excel_BuiltIn_Print_Area_59_11">#REF!</definedName>
    <definedName name="Excel_BuiltIn_Print_Area_59_13">#REF!</definedName>
    <definedName name="Excel_BuiltIn_Print_Area_59_14">#REF!</definedName>
    <definedName name="Excel_BuiltIn_Print_Area_59_15">#REF!</definedName>
    <definedName name="Excel_BuiltIn_Print_Area_59_16">#REF!</definedName>
    <definedName name="Excel_BuiltIn_Print_Area_59_2">#REF!</definedName>
    <definedName name="Excel_BuiltIn_Print_Area_59_22">#REF!</definedName>
    <definedName name="Excel_BuiltIn_Print_Area_59_25">#REF!</definedName>
    <definedName name="Excel_BuiltIn_Print_Area_59_3">#REF!</definedName>
    <definedName name="Excel_BuiltIn_Print_Area_59_4">#REF!</definedName>
    <definedName name="Excel_BuiltIn_Print_Area_59_56">#REF!</definedName>
    <definedName name="Excel_BuiltIn_Print_Area_59_6">#REF!</definedName>
    <definedName name="Excel_BuiltIn_Print_Area_59_66">#REF!</definedName>
    <definedName name="Excel_BuiltIn_Print_Area_59_67">#REF!</definedName>
    <definedName name="Excel_BuiltIn_Print_Area_59_67_1">#REF!</definedName>
    <definedName name="Excel_BuiltIn_Print_Area_59_67_10">#REF!</definedName>
    <definedName name="Excel_BuiltIn_Print_Area_59_67_11">#REF!</definedName>
    <definedName name="Excel_BuiltIn_Print_Area_59_67_13">#REF!</definedName>
    <definedName name="Excel_BuiltIn_Print_Area_59_67_14">#REF!</definedName>
    <definedName name="Excel_BuiltIn_Print_Area_59_67_15">#REF!</definedName>
    <definedName name="Excel_BuiltIn_Print_Area_59_67_16">#REF!</definedName>
    <definedName name="Excel_BuiltIn_Print_Area_59_67_2">#REF!</definedName>
    <definedName name="Excel_BuiltIn_Print_Area_59_67_22">#REF!</definedName>
    <definedName name="Excel_BuiltIn_Print_Area_59_67_25">#REF!</definedName>
    <definedName name="Excel_BuiltIn_Print_Area_59_67_3">#REF!</definedName>
    <definedName name="Excel_BuiltIn_Print_Area_59_67_4">#REF!</definedName>
    <definedName name="Excel_BuiltIn_Print_Area_59_67_56">#REF!</definedName>
    <definedName name="Excel_BuiltIn_Print_Area_59_67_6">#REF!</definedName>
    <definedName name="Excel_BuiltIn_Print_Area_59_67_66">#REF!</definedName>
    <definedName name="Excel_BuiltIn_Print_Area_59_67_67">#REF!</definedName>
    <definedName name="Excel_BuiltIn_Print_Area_59_67_70">#REF!</definedName>
    <definedName name="Excel_BuiltIn_Print_Area_59_67_71">#REF!</definedName>
    <definedName name="Excel_BuiltIn_Print_Area_59_67_72">#REF!</definedName>
    <definedName name="Excel_BuiltIn_Print_Area_59_67_74">#REF!</definedName>
    <definedName name="Excel_BuiltIn_Print_Area_59_67_9">#REF!</definedName>
    <definedName name="Excel_BuiltIn_Print_Area_59_70">#REF!</definedName>
    <definedName name="Excel_BuiltIn_Print_Area_59_71">#REF!</definedName>
    <definedName name="Excel_BuiltIn_Print_Area_59_72">#REF!</definedName>
    <definedName name="Excel_BuiltIn_Print_Area_59_74">#REF!</definedName>
    <definedName name="Excel_BuiltIn_Print_Area_59_74_1">#REF!</definedName>
    <definedName name="Excel_BuiltIn_Print_Area_59_74_10">#REF!</definedName>
    <definedName name="Excel_BuiltIn_Print_Area_59_74_11">#REF!</definedName>
    <definedName name="Excel_BuiltIn_Print_Area_59_74_13">#REF!</definedName>
    <definedName name="Excel_BuiltIn_Print_Area_59_74_14">#REF!</definedName>
    <definedName name="Excel_BuiltIn_Print_Area_59_74_15">#REF!</definedName>
    <definedName name="Excel_BuiltIn_Print_Area_59_74_16">#REF!</definedName>
    <definedName name="Excel_BuiltIn_Print_Area_59_74_2">#REF!</definedName>
    <definedName name="Excel_BuiltIn_Print_Area_59_74_22">#REF!</definedName>
    <definedName name="Excel_BuiltIn_Print_Area_59_74_25">#REF!</definedName>
    <definedName name="Excel_BuiltIn_Print_Area_59_74_3">#REF!</definedName>
    <definedName name="Excel_BuiltIn_Print_Area_59_74_4">#REF!</definedName>
    <definedName name="Excel_BuiltIn_Print_Area_59_74_56">#REF!</definedName>
    <definedName name="Excel_BuiltIn_Print_Area_59_74_6">#REF!</definedName>
    <definedName name="Excel_BuiltIn_Print_Area_59_74_66">#REF!</definedName>
    <definedName name="Excel_BuiltIn_Print_Area_59_74_67">#REF!</definedName>
    <definedName name="Excel_BuiltIn_Print_Area_59_74_70">#REF!</definedName>
    <definedName name="Excel_BuiltIn_Print_Area_59_74_71">#REF!</definedName>
    <definedName name="Excel_BuiltIn_Print_Area_59_74_72">#REF!</definedName>
    <definedName name="Excel_BuiltIn_Print_Area_59_74_74">#REF!</definedName>
    <definedName name="Excel_BuiltIn_Print_Area_59_74_9">#REF!</definedName>
    <definedName name="Excel_BuiltIn_Print_Area_59_9">#REF!</definedName>
    <definedName name="ff">#N/A</definedName>
    <definedName name="ff_10">[0]!ff</definedName>
    <definedName name="ff_14">[0]!ff</definedName>
    <definedName name="ff_15">[0]!ff</definedName>
    <definedName name="ff_16">[0]!ff</definedName>
    <definedName name="ff_2">[0]!ff</definedName>
    <definedName name="fsF">[3]Список!$J$2</definedName>
    <definedName name="ggg">#N/A</definedName>
    <definedName name="ggg_10">[0]!ggg</definedName>
    <definedName name="ggg_14">[0]!ggg</definedName>
    <definedName name="ggg_15">[0]!ggg</definedName>
    <definedName name="ggg_16">[0]!ggg</definedName>
    <definedName name="ggg_2">[0]!ggg</definedName>
    <definedName name="kind_of_activity">[6]TEHSHEET!$B$19:$B$23</definedName>
    <definedName name="Pi1_1">[0]!_Pi1</definedName>
    <definedName name="Pi1_10">[0]!_Pi1</definedName>
    <definedName name="Pi1_11">[0]!_Pi1</definedName>
    <definedName name="Pi1_13">[0]!_Pi1</definedName>
    <definedName name="Pi1_14">[0]!_Pi1</definedName>
    <definedName name="Pi1_15">_Pi1</definedName>
    <definedName name="Pi1_16">[0]!_Pi1</definedName>
    <definedName name="Pi1_2">[0]!_Pi1</definedName>
    <definedName name="Pi1_22">_Pi1</definedName>
    <definedName name="Pi1_3">[0]!_Pi1</definedName>
    <definedName name="Pi1_4">_Pi1</definedName>
    <definedName name="Pi1_67">_Pi1</definedName>
    <definedName name="Pi1_70">_Pi1</definedName>
    <definedName name="Pi1_71">_Pi1</definedName>
    <definedName name="Pi1_72">_Pi1</definedName>
    <definedName name="Pi1_74">_Pi1</definedName>
    <definedName name="Pi1_9">_Pi1</definedName>
    <definedName name="Pi2_1">[0]!_Pi2</definedName>
    <definedName name="Pi2_10">[0]!_Pi2</definedName>
    <definedName name="Pi2_11">[0]!_Pi2</definedName>
    <definedName name="Pi2_13">[0]!_Pi2</definedName>
    <definedName name="Pi2_14">[0]!_Pi2</definedName>
    <definedName name="Pi2_15">_Pi2</definedName>
    <definedName name="Pi2_16">[0]!_Pi2</definedName>
    <definedName name="Pi2_2">[0]!_Pi2</definedName>
    <definedName name="Pi2_22">_Pi2</definedName>
    <definedName name="Pi2_3">[0]!_Pi2</definedName>
    <definedName name="Pi2_4">_Pi2</definedName>
    <definedName name="Pi2_67">_Pi2</definedName>
    <definedName name="Pi2_70">_Pi2</definedName>
    <definedName name="Pi2_71">_Pi2</definedName>
    <definedName name="Pi2_72">_Pi2</definedName>
    <definedName name="Pi2_74">_Pi2</definedName>
    <definedName name="Pi2_9">_Pi2</definedName>
    <definedName name="Pi3_1">[0]!_Pi3</definedName>
    <definedName name="Pi3_10">[0]!_Pi3</definedName>
    <definedName name="Pi3_11">[0]!_Pi3</definedName>
    <definedName name="Pi3_13">[0]!_Pi3</definedName>
    <definedName name="Pi3_14">[0]!_Pi3</definedName>
    <definedName name="Pi3_15">_Pi3</definedName>
    <definedName name="Pi3_16">[0]!_Pi3</definedName>
    <definedName name="Pi3_2">[0]!_Pi3</definedName>
    <definedName name="Pi3_22">_Pi3</definedName>
    <definedName name="Pi3_3">[0]!_Pi3</definedName>
    <definedName name="Pi3_4">_Pi3</definedName>
    <definedName name="Pi3_67">_Pi3</definedName>
    <definedName name="Pi3_70">_Pi3</definedName>
    <definedName name="Pi3_71">_Pi3</definedName>
    <definedName name="Pi3_72">_Pi3</definedName>
    <definedName name="Pi3_74">_Pi3</definedName>
    <definedName name="Pi3_9">_Pi3</definedName>
    <definedName name="Pi4_1">[0]!_Pi4</definedName>
    <definedName name="Pi4_10">[0]!_Pi4</definedName>
    <definedName name="Pi4_11">[0]!_Pi4</definedName>
    <definedName name="Pi4_13">[0]!_Pi4</definedName>
    <definedName name="Pi4_14">[0]!_Pi4</definedName>
    <definedName name="Pi4_15">_Pi4</definedName>
    <definedName name="Pi4_16">[0]!_Pi4</definedName>
    <definedName name="Pi4_2">[0]!_Pi4</definedName>
    <definedName name="Pi4_22">_Pi4</definedName>
    <definedName name="Pi4_3">[0]!_Pi4</definedName>
    <definedName name="Pi4_4">_Pi4</definedName>
    <definedName name="Pi4_67">_Pi4</definedName>
    <definedName name="Pi4_70">_Pi4</definedName>
    <definedName name="Pi4_71">_Pi4</definedName>
    <definedName name="Pi4_72">_Pi4</definedName>
    <definedName name="Pi4_74">_Pi4</definedName>
    <definedName name="Pi4_9">_Pi4</definedName>
    <definedName name="Pi5_1">[0]!_Pi5</definedName>
    <definedName name="Pi5_10">[0]!_Pi5</definedName>
    <definedName name="Pi5_11">[0]!_Pi5</definedName>
    <definedName name="Pi5_13">[0]!_Pi5</definedName>
    <definedName name="Pi5_14">[0]!_Pi5</definedName>
    <definedName name="Pi5_15">_Pi5</definedName>
    <definedName name="Pi5_16">[0]!_Pi5</definedName>
    <definedName name="Pi5_2">[0]!_Pi5</definedName>
    <definedName name="Pi5_22">_Pi5</definedName>
    <definedName name="Pi5_3">[0]!_Pi5</definedName>
    <definedName name="Pi5_4">_Pi5</definedName>
    <definedName name="Pi5_67">_Pi5</definedName>
    <definedName name="Pi5_70">_Pi5</definedName>
    <definedName name="Pi5_71">_Pi5</definedName>
    <definedName name="Pi5_72">_Pi5</definedName>
    <definedName name="Pi5_74">_Pi5</definedName>
    <definedName name="Pi5_9">_Pi5</definedName>
    <definedName name="TEMPLATE_SPHERE">[7]TECHSHEET!$G$2</definedName>
    <definedName name="TEMPLATE_SPHERE_CODE">[7]TECHSHEET!$G$37</definedName>
    <definedName name="аа">#N/A</definedName>
    <definedName name="аа_10">[0]!аа</definedName>
    <definedName name="аа_14">[0]!аа</definedName>
    <definedName name="аа_15">[0]!аа</definedName>
    <definedName name="аа_16">[0]!аа</definedName>
    <definedName name="аа_2">[0]!аа</definedName>
    <definedName name="апапа">[0]!_Pi4</definedName>
    <definedName name="апапа_1">[0]!_Pi4</definedName>
    <definedName name="апапа_13">[0]!_Pi4</definedName>
    <definedName name="апапа_2">[0]!_Pi4</definedName>
    <definedName name="апквуцыыыыы">#N/A</definedName>
    <definedName name="б">#N/A</definedName>
    <definedName name="б_10">[0]!б</definedName>
    <definedName name="б_14">[0]!б</definedName>
    <definedName name="б_15">[0]!б</definedName>
    <definedName name="б_16">[0]!б</definedName>
    <definedName name="б_2">[0]!б</definedName>
    <definedName name="бдлшщззж">#N/A</definedName>
    <definedName name="бмипнеггоотббббббббб">#N/A</definedName>
    <definedName name="бсмчакуее">#N/A</definedName>
    <definedName name="в">#N/A</definedName>
    <definedName name="в_10">[0]!в</definedName>
    <definedName name="в_14">[0]!в</definedName>
    <definedName name="в_15">[0]!в</definedName>
    <definedName name="в_16">[0]!в</definedName>
    <definedName name="в_2">[0]!в</definedName>
    <definedName name="вааитььбблдшщщ">#N/A</definedName>
    <definedName name="вапроолдджюююююю">#N/A</definedName>
    <definedName name="выкапфвап">#REF!</definedName>
    <definedName name="гггггг">'[4]распределение январь по бухг.'!#REF!</definedName>
    <definedName name="гггггггггггггггггг">[4]расшифровка!#REF!</definedName>
    <definedName name="дапвеункее">#N/A</definedName>
    <definedName name="дголь">[0]!_Pi3</definedName>
    <definedName name="дголь_13">[0]!_Pi3</definedName>
    <definedName name="ддллоогггггггггггг">#N/A</definedName>
    <definedName name="длгоор">[0]!_Pi5</definedName>
    <definedName name="длгоор_13">[0]!_Pi5</definedName>
    <definedName name="длгоор_2">[0]!_Pi5</definedName>
    <definedName name="дллллл">[0]!_Pi3</definedName>
    <definedName name="дллллл_13">[0]!_Pi3</definedName>
    <definedName name="дллллл_2">[0]!_Pi3</definedName>
    <definedName name="длллоо">#REF!</definedName>
    <definedName name="длллоо_13">#REF!</definedName>
    <definedName name="имя">[0]!_Pi2</definedName>
    <definedName name="имя1">_Pi2</definedName>
    <definedName name="ипрнотьлгггг">#N/A</definedName>
    <definedName name="испаекроггш">#N/A</definedName>
    <definedName name="итроннгггг">[8]Нормат!$J$23</definedName>
    <definedName name="итрооогнгггг">#REF!</definedName>
    <definedName name="итрроггнроооооооо">#N/A</definedName>
    <definedName name="итррогнприиии">#N/A</definedName>
    <definedName name="итрроннгшлдбб">#N/A</definedName>
    <definedName name="итррр">[8]Нормат!$J$12</definedName>
    <definedName name="йцуукен">#N/A</definedName>
    <definedName name="коррект">#N/A</definedName>
    <definedName name="коррект_10">[0]!коррект</definedName>
    <definedName name="коррект_14">[0]!коррект</definedName>
    <definedName name="коррект_15">[0]!коррект</definedName>
    <definedName name="коррект_16">[0]!коррект</definedName>
    <definedName name="коррект_2">[0]!коррект</definedName>
    <definedName name="кууееерототтт">#N/A</definedName>
    <definedName name="лист">#N/A</definedName>
    <definedName name="лист_10">[0]!лист</definedName>
    <definedName name="лист_14">[0]!лист</definedName>
    <definedName name="лист_15">[0]!лист</definedName>
    <definedName name="лист_16">[0]!лист</definedName>
    <definedName name="лист_2">[0]!лист</definedName>
    <definedName name="лоекнукеущшбь">[9]Нормат!$J$23</definedName>
    <definedName name="лпоапкпвввввв">[10]Нормат!$J$23</definedName>
    <definedName name="мааппенннннннннннн">#N/A</definedName>
    <definedName name="маиттььббллл">#N/A</definedName>
    <definedName name="мапеенроооо">#REF!</definedName>
    <definedName name="мапппппппппп">#REF!</definedName>
    <definedName name="мипакенроггггг">#N/A</definedName>
    <definedName name="НАЛ">#N/A</definedName>
    <definedName name="НАЛ_10">[0]!НАЛ</definedName>
    <definedName name="НАЛ_14">[0]!НАЛ</definedName>
    <definedName name="НАЛ_15">[0]!НАЛ</definedName>
    <definedName name="НАЛ_16">[0]!НАЛ</definedName>
    <definedName name="НАЛ_2">[0]!НАЛ</definedName>
    <definedName name="НАЛИЧКА">#N/A</definedName>
    <definedName name="НАЛИЧКА_10">[0]!НАЛИЧКА</definedName>
    <definedName name="НАЛИЧКА_14">[0]!НАЛИЧКА</definedName>
    <definedName name="НАЛИЧКА_15">[0]!НАЛИЧКА</definedName>
    <definedName name="НАЛИЧКА_16">[0]!НАЛИЧКА</definedName>
    <definedName name="НАЛИЧКА_2">[0]!НАЛИЧКА</definedName>
    <definedName name="_xlnm.Print_Area" localSheetId="0">электр!$A$40:$AT$59</definedName>
    <definedName name="Объемы2">#REF!</definedName>
    <definedName name="Объемы2_13">#REF!</definedName>
    <definedName name="Объемы2_2">#REF!</definedName>
    <definedName name="олггшщзжжхх">#N/A</definedName>
    <definedName name="пае">#N/A</definedName>
    <definedName name="пае_10">[0]!пае</definedName>
    <definedName name="пае_14">[0]!пае</definedName>
    <definedName name="пае_15">[0]!пае</definedName>
    <definedName name="пае_16">[0]!пае</definedName>
    <definedName name="пае_2">[0]!пае</definedName>
    <definedName name="пимрн">[0]!_Pi2</definedName>
    <definedName name="пимрн_1">[0]!_Pi2</definedName>
    <definedName name="пимрн_13">[0]!_Pi2</definedName>
    <definedName name="пимрн_2">[0]!_Pi2</definedName>
    <definedName name="про">#N/A</definedName>
    <definedName name="про_10">[0]!про</definedName>
    <definedName name="про_14">[0]!про</definedName>
    <definedName name="про_15">[0]!про</definedName>
    <definedName name="про_16">[0]!про</definedName>
    <definedName name="про_2">[0]!про</definedName>
    <definedName name="р7">#N/A</definedName>
    <definedName name="р7_10">[0]!р7</definedName>
    <definedName name="р7_14">[0]!р7</definedName>
    <definedName name="р7_15">[0]!р7</definedName>
    <definedName name="р7_16">[0]!р7</definedName>
    <definedName name="р7_2">[0]!р7</definedName>
    <definedName name="р71">#N/A</definedName>
    <definedName name="р71_10">[0]!р71</definedName>
    <definedName name="р71_14">[0]!р71</definedName>
    <definedName name="р71_15">[0]!р71</definedName>
    <definedName name="р71_16">[0]!р71</definedName>
    <definedName name="р71_2">[0]!р71</definedName>
    <definedName name="ра71">#N/A</definedName>
    <definedName name="ра71_10">[0]!ра71</definedName>
    <definedName name="ра71_14">[0]!ра71</definedName>
    <definedName name="ра71_15">[0]!ра71</definedName>
    <definedName name="ра71_16">[0]!ра71</definedName>
    <definedName name="ра71_2">[0]!ра71</definedName>
    <definedName name="РТВ">[11]Нормат!$J$12</definedName>
    <definedName name="РТВ_10">[8]Нормат!$J$12</definedName>
    <definedName name="РТВ_12">[12]Нормат!$J$12</definedName>
    <definedName name="РТВ_13">[12]Нормат!$J$12</definedName>
    <definedName name="РТВ_14">[8]Нормат!$J$12</definedName>
    <definedName name="РТВ_15">[8]Нормат!$J$12</definedName>
    <definedName name="РТВ_16">[8]Нормат!$J$12</definedName>
    <definedName name="РТВ_2">[8]Нормат!$J$12</definedName>
    <definedName name="РТВ_201">[11]Нормат!$J$23</definedName>
    <definedName name="РТВ_201_10">[8]Нормат!$J$23</definedName>
    <definedName name="РТВ_201_12">[12]Нормат!$J$23</definedName>
    <definedName name="РТВ_201_13">[12]Нормат!$J$23</definedName>
    <definedName name="РТВ_201_14">[8]Нормат!$J$23</definedName>
    <definedName name="РТВ_201_15">[8]Нормат!$J$23</definedName>
    <definedName name="РТВ_201_16">[8]Нормат!$J$23</definedName>
    <definedName name="РТВ_201_2">[8]Нормат!$J$23</definedName>
    <definedName name="РТВ_201_24">[13]Нормат!$J$23</definedName>
    <definedName name="РТВ_201_25">[14]Нормат!$J$23</definedName>
    <definedName name="РТВ_201_3">[15]Нормат!$J$23</definedName>
    <definedName name="РТВ_201_4">[10]Нормат!$J$23</definedName>
    <definedName name="РТВ_201_5">[9]Нормат!$J$23</definedName>
    <definedName name="РТВ_201_59">[16]Нормат!$J$23</definedName>
    <definedName name="РТВ_201_59_10">[17]Нормат!$J$23</definedName>
    <definedName name="РТВ_201_59_14">[17]Нормат!$J$23</definedName>
    <definedName name="РТВ_201_59_15">[17]Нормат!$J$23</definedName>
    <definedName name="РТВ_201_59_16">[17]Нормат!$J$23</definedName>
    <definedName name="РТВ_201_59_2">[17]Нормат!$J$23</definedName>
    <definedName name="РТВ_201_6">[18]Нормат!$J$23</definedName>
    <definedName name="РТВ_201_60">[16]Нормат!$J$23</definedName>
    <definedName name="РТВ_201_60_10">[17]Нормат!$J$23</definedName>
    <definedName name="РТВ_201_60_14">[17]Нормат!$J$23</definedName>
    <definedName name="РТВ_201_60_15">[17]Нормат!$J$23</definedName>
    <definedName name="РТВ_201_60_16">[17]Нормат!$J$23</definedName>
    <definedName name="РТВ_201_60_2">[17]Нормат!$J$23</definedName>
    <definedName name="РТВ_201_7">[9]Нормат!$J$23</definedName>
    <definedName name="РТВ_201_72">[11]Нормат!$J$23</definedName>
    <definedName name="РТВ_201_72_10">[8]Нормат!$J$23</definedName>
    <definedName name="РТВ_201_72_14">[8]Нормат!$J$23</definedName>
    <definedName name="РТВ_201_72_15">[8]Нормат!$J$23</definedName>
    <definedName name="РТВ_201_72_16">[8]Нормат!$J$23</definedName>
    <definedName name="РТВ_201_72_2">[8]Нормат!$J$23</definedName>
    <definedName name="РТВ_201_8">[9]Нормат!$J$23</definedName>
    <definedName name="РТВ_201_9">[9]Нормат!$J$23</definedName>
    <definedName name="РТВ_24">[13]Нормат!$J$12</definedName>
    <definedName name="РТВ_25">[14]Нормат!$J$12</definedName>
    <definedName name="РТВ_3">[15]Нормат!$J$12</definedName>
    <definedName name="РТВ_4">[10]Нормат!$J$12</definedName>
    <definedName name="РТВ_5">[9]Нормат!$J$12</definedName>
    <definedName name="РТВ_59">[16]Нормат!$J$12</definedName>
    <definedName name="РТВ_59_10">[17]Нормат!$J$12</definedName>
    <definedName name="РТВ_59_14">[17]Нормат!$J$12</definedName>
    <definedName name="РТВ_59_15">[17]Нормат!$J$12</definedName>
    <definedName name="РТВ_59_16">[17]Нормат!$J$12</definedName>
    <definedName name="РТВ_59_2">[17]Нормат!$J$12</definedName>
    <definedName name="РТВ_6">[18]Нормат!$J$12</definedName>
    <definedName name="РТВ_60">[16]Нормат!$J$12</definedName>
    <definedName name="РТВ_60_10">[17]Нормат!$J$12</definedName>
    <definedName name="РТВ_60_14">[17]Нормат!$J$12</definedName>
    <definedName name="РТВ_60_15">[17]Нормат!$J$12</definedName>
    <definedName name="РТВ_60_16">[17]Нормат!$J$12</definedName>
    <definedName name="РТВ_60_2">[17]Нормат!$J$12</definedName>
    <definedName name="РТВ_7">[9]Нормат!$J$12</definedName>
    <definedName name="РТВ_72">[11]Нормат!$J$12</definedName>
    <definedName name="РТВ_72_10">[8]Нормат!$J$12</definedName>
    <definedName name="РТВ_72_14">[8]Нормат!$J$12</definedName>
    <definedName name="РТВ_72_15">[8]Нормат!$J$12</definedName>
    <definedName name="РТВ_72_16">[8]Нормат!$J$12</definedName>
    <definedName name="РТВ_72_2">[8]Нормат!$J$12</definedName>
    <definedName name="РТВ_8">[9]Нормат!$J$12</definedName>
    <definedName name="РТВ_9">[9]Нормат!$J$12</definedName>
    <definedName name="смитронгглллльббб">#REF!</definedName>
    <definedName name="сммаапеенннннн">#N/A</definedName>
    <definedName name="спсп">[0]!_Pi1</definedName>
    <definedName name="спсп_1">[0]!_Pi1</definedName>
    <definedName name="спсп_13">[0]!_Pi1</definedName>
    <definedName name="спсп_2">[0]!_Pi1</definedName>
    <definedName name="тарифы">[0]!_Pi3</definedName>
    <definedName name="тарифы_1">[0]!_Pi3</definedName>
    <definedName name="тарифы_13">[0]!_Pi3</definedName>
    <definedName name="тарифы_2">[0]!_Pi3</definedName>
    <definedName name="тир">'[4]распределение январь по бухг.'!#REF!</definedName>
    <definedName name="тирчсвакеппрннгг">#N/A</definedName>
    <definedName name="тиьолббддщщшшшш">#N/A</definedName>
    <definedName name="тмпаекннг">#N/A</definedName>
    <definedName name="тпоанв">[9]Нормат!$J$23</definedName>
    <definedName name="тпп">#REF!</definedName>
    <definedName name="тпп_1">#REF!</definedName>
    <definedName name="тпп_13">#REF!</definedName>
    <definedName name="тпп_2">#REF!</definedName>
    <definedName name="тпроггнгнноллл">#N/A</definedName>
    <definedName name="тсимапкееенннннннн">#N/A</definedName>
    <definedName name="тьбюэжхзззз">#N/A</definedName>
    <definedName name="тьоогнррепеппп">#N/A</definedName>
    <definedName name="тьоррннгггоооооо">#N/A</definedName>
    <definedName name="фыцйувввв">#N/A</definedName>
    <definedName name="ц">#N/A</definedName>
    <definedName name="ц_10">[0]!ц</definedName>
    <definedName name="ц_14">[0]!ц</definedName>
    <definedName name="ц_15">[0]!ц</definedName>
    <definedName name="ц_16">[0]!ц</definedName>
    <definedName name="ц_2">[0]!ц</definedName>
    <definedName name="цу">#REF!</definedName>
    <definedName name="чсваакеппрроо">#N/A</definedName>
    <definedName name="чяыйфцуккееенен">[5]Прибыль1!#REF!</definedName>
    <definedName name="ш">[0]!про</definedName>
    <definedName name="ьблддююююю">#N/A</definedName>
    <definedName name="ьблогрнппппппппп">#N/A</definedName>
    <definedName name="ьорртттттттттроонн">#N/A</definedName>
    <definedName name="ьтбблдддддддддд">#N/A</definedName>
    <definedName name="ьтблдшщ">#N/A</definedName>
    <definedName name="яфыыыыыыыыт">#N/A</definedName>
  </definedNames>
  <calcPr calcId="125725"/>
</workbook>
</file>

<file path=xl/calcChain.xml><?xml version="1.0" encoding="utf-8"?>
<calcChain xmlns="http://schemas.openxmlformats.org/spreadsheetml/2006/main">
  <c r="AM51" i="4"/>
  <c r="AM50"/>
  <c r="AM48"/>
  <c r="AM47"/>
  <c r="AM52" l="1"/>
  <c r="AN51"/>
  <c r="AN50"/>
  <c r="AM49"/>
  <c r="AN48"/>
  <c r="AN47"/>
  <c r="AN49" s="1"/>
  <c r="AL49" s="1"/>
  <c r="AN52" l="1"/>
  <c r="AL52" s="1"/>
  <c r="AF51" l="1"/>
  <c r="AF50"/>
  <c r="AF48"/>
  <c r="AF47"/>
  <c r="AQ59"/>
  <c r="AT59" s="1"/>
  <c r="AQ58"/>
  <c r="AT58" s="1"/>
  <c r="AT57"/>
  <c r="AQ56"/>
  <c r="AT56" s="1"/>
  <c r="AT55"/>
  <c r="AQ54"/>
  <c r="AT54" s="1"/>
  <c r="AT53"/>
  <c r="AP52"/>
  <c r="AS52" s="1"/>
  <c r="AQ51"/>
  <c r="AS51"/>
  <c r="AR50"/>
  <c r="AP49"/>
  <c r="AR48"/>
  <c r="AS48"/>
  <c r="AQ47"/>
  <c r="AS49" l="1"/>
  <c r="AR47"/>
  <c r="AQ48"/>
  <c r="AT48" s="1"/>
  <c r="AQ50"/>
  <c r="AS50"/>
  <c r="AR51"/>
  <c r="AS47"/>
  <c r="AT51"/>
  <c r="AT50" l="1"/>
  <c r="AQ52"/>
  <c r="AT47"/>
  <c r="AQ49"/>
  <c r="AO49" l="1"/>
  <c r="AR49" s="1"/>
  <c r="AT49"/>
  <c r="AT52"/>
  <c r="AO52"/>
  <c r="AR52" s="1"/>
  <c r="AH59" l="1"/>
  <c r="AK59" s="1"/>
  <c r="AH58"/>
  <c r="AK58" s="1"/>
  <c r="AK57"/>
  <c r="AH56"/>
  <c r="AK56" s="1"/>
  <c r="AK55"/>
  <c r="AH54"/>
  <c r="AK54" s="1"/>
  <c r="AK53"/>
  <c r="AG52"/>
  <c r="AD51"/>
  <c r="AJ51" s="1"/>
  <c r="AD50"/>
  <c r="AG49"/>
  <c r="AI48"/>
  <c r="AD48"/>
  <c r="AI47"/>
  <c r="AD47"/>
  <c r="AJ47" s="1"/>
  <c r="W47"/>
  <c r="W48"/>
  <c r="U51"/>
  <c r="U50"/>
  <c r="U48"/>
  <c r="U47"/>
  <c r="Y58"/>
  <c r="Y59"/>
  <c r="Y56"/>
  <c r="Y54"/>
  <c r="X52"/>
  <c r="X49"/>
  <c r="Y48"/>
  <c r="Y47"/>
  <c r="S57"/>
  <c r="S55"/>
  <c r="S53"/>
  <c r="AD52" l="1"/>
  <c r="AE51"/>
  <c r="AE47"/>
  <c r="AD49"/>
  <c r="AJ49" s="1"/>
  <c r="AH47"/>
  <c r="AJ52"/>
  <c r="AE48"/>
  <c r="AH48"/>
  <c r="AJ48"/>
  <c r="AE50"/>
  <c r="AJ50"/>
  <c r="Y49"/>
  <c r="W49" s="1"/>
  <c r="AE52" l="1"/>
  <c r="AC52" s="1"/>
  <c r="AK47"/>
  <c r="AE49"/>
  <c r="AC49" s="1"/>
  <c r="AK48"/>
  <c r="AH49"/>
  <c r="AF49" l="1"/>
  <c r="AI49" s="1"/>
  <c r="AK49"/>
  <c r="P58" l="1"/>
  <c r="S58" s="1"/>
  <c r="P56"/>
  <c r="S56" s="1"/>
  <c r="P54"/>
  <c r="S54" s="1"/>
  <c r="P52"/>
  <c r="O52"/>
  <c r="N51"/>
  <c r="N50"/>
  <c r="P49"/>
  <c r="O49"/>
  <c r="N49"/>
  <c r="N48"/>
  <c r="Q48" s="1"/>
  <c r="N47"/>
  <c r="Q47" s="1"/>
  <c r="N13"/>
  <c r="N17"/>
  <c r="Q50" l="1"/>
  <c r="W50"/>
  <c r="Q51"/>
  <c r="W51"/>
  <c r="N52"/>
  <c r="P59"/>
  <c r="S59" s="1"/>
  <c r="Y51" l="1"/>
  <c r="Y50"/>
  <c r="Y52"/>
  <c r="W52" s="1"/>
  <c r="G58"/>
  <c r="G56"/>
  <c r="G54"/>
  <c r="G52"/>
  <c r="F52"/>
  <c r="E51"/>
  <c r="H51" s="1"/>
  <c r="E50"/>
  <c r="H50" s="1"/>
  <c r="G49"/>
  <c r="F49"/>
  <c r="E48"/>
  <c r="E47"/>
  <c r="H47" s="1"/>
  <c r="J57"/>
  <c r="AB56"/>
  <c r="J55"/>
  <c r="J53"/>
  <c r="U52"/>
  <c r="AA51"/>
  <c r="AA48"/>
  <c r="H48"/>
  <c r="I37"/>
  <c r="I38" s="1"/>
  <c r="H37"/>
  <c r="H38" s="1"/>
  <c r="I36"/>
  <c r="H36"/>
  <c r="I33"/>
  <c r="H33"/>
  <c r="I31"/>
  <c r="H31"/>
  <c r="M26"/>
  <c r="C26"/>
  <c r="M25"/>
  <c r="C50"/>
  <c r="C25"/>
  <c r="H24"/>
  <c r="H25" s="1"/>
  <c r="F24"/>
  <c r="F25" s="1"/>
  <c r="M22"/>
  <c r="H21"/>
  <c r="C21"/>
  <c r="C22" s="1"/>
  <c r="M20"/>
  <c r="H20"/>
  <c r="C20"/>
  <c r="F19"/>
  <c r="F21" s="1"/>
  <c r="F22" s="1"/>
  <c r="M17"/>
  <c r="G17"/>
  <c r="F17"/>
  <c r="C17"/>
  <c r="K16"/>
  <c r="K17" s="1"/>
  <c r="D16"/>
  <c r="D15"/>
  <c r="D14"/>
  <c r="M13"/>
  <c r="K13"/>
  <c r="F13"/>
  <c r="C13"/>
  <c r="G12"/>
  <c r="D12"/>
  <c r="I11"/>
  <c r="H11"/>
  <c r="G11"/>
  <c r="D11"/>
  <c r="G10"/>
  <c r="G9"/>
  <c r="D9"/>
  <c r="AI50" l="1"/>
  <c r="AH50"/>
  <c r="AI51"/>
  <c r="AH51"/>
  <c r="AK51" s="1"/>
  <c r="E49"/>
  <c r="O25"/>
  <c r="AA52"/>
  <c r="D17"/>
  <c r="H22"/>
  <c r="O22" s="1"/>
  <c r="C51"/>
  <c r="D51" s="1"/>
  <c r="F26"/>
  <c r="C48"/>
  <c r="D48" s="1"/>
  <c r="E52"/>
  <c r="AB55"/>
  <c r="J58"/>
  <c r="G59"/>
  <c r="D50"/>
  <c r="G13"/>
  <c r="E13" s="1"/>
  <c r="E17"/>
  <c r="AB53"/>
  <c r="AB57"/>
  <c r="B17"/>
  <c r="AB59"/>
  <c r="D13"/>
  <c r="F20"/>
  <c r="O20" s="1"/>
  <c r="H26"/>
  <c r="I50"/>
  <c r="L50"/>
  <c r="R50" s="1"/>
  <c r="AA50"/>
  <c r="J56"/>
  <c r="AK50" l="1"/>
  <c r="AH52"/>
  <c r="D52"/>
  <c r="O26"/>
  <c r="L48"/>
  <c r="R48" s="1"/>
  <c r="C52"/>
  <c r="B52" s="1"/>
  <c r="AB58"/>
  <c r="J50"/>
  <c r="B13"/>
  <c r="J59"/>
  <c r="J48"/>
  <c r="I48"/>
  <c r="AK52" l="1"/>
  <c r="AF52"/>
  <c r="AI52" s="1"/>
  <c r="L47"/>
  <c r="M48"/>
  <c r="S48" s="1"/>
  <c r="M50"/>
  <c r="S50" s="1"/>
  <c r="L51"/>
  <c r="R51" s="1"/>
  <c r="Z47"/>
  <c r="I51"/>
  <c r="L49" l="1"/>
  <c r="R49" s="1"/>
  <c r="R47"/>
  <c r="M47"/>
  <c r="S47" s="1"/>
  <c r="V51"/>
  <c r="AB51" s="1"/>
  <c r="Z51"/>
  <c r="V48"/>
  <c r="Z48"/>
  <c r="V50"/>
  <c r="Z50"/>
  <c r="I52"/>
  <c r="J51"/>
  <c r="M51"/>
  <c r="S51" s="1"/>
  <c r="L52"/>
  <c r="R52" s="1"/>
  <c r="M49" l="1"/>
  <c r="S49" s="1"/>
  <c r="AB48"/>
  <c r="V52"/>
  <c r="AB50"/>
  <c r="M52"/>
  <c r="S52" s="1"/>
  <c r="J52"/>
  <c r="H52"/>
  <c r="K49" l="1"/>
  <c r="Q49" s="1"/>
  <c r="T52"/>
  <c r="Z52" s="1"/>
  <c r="AB52"/>
  <c r="K52"/>
  <c r="Q52" s="1"/>
  <c r="J54"/>
  <c r="C47"/>
  <c r="C49" s="1"/>
  <c r="I49" s="1"/>
  <c r="D47" l="1"/>
  <c r="D49" s="1"/>
  <c r="B49" s="1"/>
  <c r="H49" s="1"/>
  <c r="I47"/>
  <c r="J49"/>
  <c r="J47"/>
  <c r="AA47"/>
  <c r="U49"/>
  <c r="AA49" s="1"/>
  <c r="AB54"/>
  <c r="V47"/>
  <c r="AB47" s="1"/>
  <c r="V49" l="1"/>
  <c r="AB49" s="1"/>
  <c r="T49" l="1"/>
  <c r="Z49" s="1"/>
</calcChain>
</file>

<file path=xl/sharedStrings.xml><?xml version="1.0" encoding="utf-8"?>
<sst xmlns="http://schemas.openxmlformats.org/spreadsheetml/2006/main" count="127" uniqueCount="50">
  <si>
    <t>Расчет расходов на электроэнергию МП "Горводоканал" МО "Котлас" на 2014 год</t>
  </si>
  <si>
    <t>2010 год</t>
  </si>
  <si>
    <t>2011 год</t>
  </si>
  <si>
    <t>2013 год</t>
  </si>
  <si>
    <t>предложение предприятия</t>
  </si>
  <si>
    <t>факт 2013 год</t>
  </si>
  <si>
    <t xml:space="preserve">тариф, руб./кВт∙ч </t>
  </si>
  <si>
    <t>кол-во, кВт∙ч</t>
  </si>
  <si>
    <t>сумма, тыс. руб.</t>
  </si>
  <si>
    <t>тариф, руб./кВт.ч</t>
  </si>
  <si>
    <t>кол-во, кВт.ч</t>
  </si>
  <si>
    <t>тариф</t>
  </si>
  <si>
    <t xml:space="preserve"> руб./кВт.ч</t>
  </si>
  <si>
    <t>Подъем воды</t>
  </si>
  <si>
    <t xml:space="preserve">  потери</t>
  </si>
  <si>
    <t>Очистка воды</t>
  </si>
  <si>
    <t>Итого по водоснабжению:</t>
  </si>
  <si>
    <t>Перекачка сточной жидкости</t>
  </si>
  <si>
    <t xml:space="preserve">Очистка сточной жидкости </t>
  </si>
  <si>
    <t>Итого по водоотведению:</t>
  </si>
  <si>
    <t>Подъем воды, тыс. куб. м</t>
  </si>
  <si>
    <t>Удельный расход эл/энергии на подъем воды, кВт∙ч/куб. м</t>
  </si>
  <si>
    <t>Объем воды, поданной в сеть, тыс. куб. м</t>
  </si>
  <si>
    <t>Удельный расход эл/энергии на очистку воды, кВт∙ч/куб. м</t>
  </si>
  <si>
    <t>Очистка сточной жидкости, тыс. куб. м</t>
  </si>
  <si>
    <t>Удельный расход эл/энергии на перекачку сточной жидкости, кВт∙ч/куб. м</t>
  </si>
  <si>
    <t>Удельный расход эл/энергии на очистку сточной жидкости, кВт∙ч/куб. м</t>
  </si>
  <si>
    <t>перекачка стоков 6 мес</t>
  </si>
  <si>
    <t xml:space="preserve">                                   3 кв</t>
  </si>
  <si>
    <t>очистка стоков  6 мес.</t>
  </si>
  <si>
    <t xml:space="preserve">                                 3 кв</t>
  </si>
  <si>
    <t>подъем воды 6 мес.</t>
  </si>
  <si>
    <t>3 кв.</t>
  </si>
  <si>
    <t>очистка воды 6 мес.</t>
  </si>
  <si>
    <t>Показатели</t>
  </si>
  <si>
    <t>Отклонение</t>
  </si>
  <si>
    <t>кол-во, тыс. кВт.ч</t>
  </si>
  <si>
    <t>к дейст.тарифу</t>
  </si>
  <si>
    <t>кол-во</t>
  </si>
  <si>
    <t>Объем воды, поданной на очистку, тыс. куб. м</t>
  </si>
  <si>
    <t>Факт</t>
  </si>
  <si>
    <t>Утверждено</t>
  </si>
  <si>
    <t>2014 год</t>
  </si>
  <si>
    <t>2015 год</t>
  </si>
  <si>
    <t>2016 год</t>
  </si>
  <si>
    <t xml:space="preserve">Расчет расходов на электроэнергию МП "Горводоканал" </t>
  </si>
  <si>
    <t>2017 год</t>
  </si>
  <si>
    <t>2018 год</t>
  </si>
  <si>
    <t>Ожидаемое</t>
  </si>
  <si>
    <t xml:space="preserve">тариф,  руб./ кВт.ч </t>
  </si>
</sst>
</file>

<file path=xl/styles.xml><?xml version="1.0" encoding="utf-8"?>
<styleSheet xmlns="http://schemas.openxmlformats.org/spreadsheetml/2006/main">
  <numFmts count="14">
    <numFmt numFmtId="44" formatCode="_-* #,##0.00&quot;р.&quot;_-;\-* #,##0.00&quot;р.&quot;_-;_-* &quot;-&quot;??&quot;р.&quot;_-;_-@_-"/>
    <numFmt numFmtId="164" formatCode="0.000"/>
    <numFmt numFmtId="165" formatCode="0.0"/>
    <numFmt numFmtId="166" formatCode="0.0000"/>
    <numFmt numFmtId="167" formatCode="_-* #,##0\ _P_t_s_-;\-* #,##0\ _P_t_s_-;_-* &quot;- &quot;_P_t_s_-;_-@_-"/>
    <numFmt numFmtId="168" formatCode="_-* #,##0.00\ _P_t_s_-;\-* #,##0.00\ _P_t_s_-;_-* \-??\ _P_t_s_-;_-@_-"/>
    <numFmt numFmtId="169" formatCode="_-* #,##0&quot; Pts&quot;_-;\-* #,##0&quot; Pts&quot;_-;_-* &quot;- Pts&quot;_-;_-@_-"/>
    <numFmt numFmtId="170" formatCode="_-* #,##0.00&quot; Pts&quot;_-;\-* #,##0.00&quot; Pts&quot;_-;_-* \-??&quot; Pts&quot;_-;_-@_-"/>
    <numFmt numFmtId="171" formatCode="_-* #,##0.00&quot;р.&quot;_-;\-* #,##0.00&quot;р.&quot;_-;_-* \-??&quot;р.&quot;_-;_-@_-"/>
    <numFmt numFmtId="172" formatCode="#,##0;[Red]\-#,##0"/>
    <numFmt numFmtId="173" formatCode="#,##0.00;[Red]\-#,##0.00"/>
    <numFmt numFmtId="174" formatCode="_(* #,##0.00_);_(* \(#,##0.00\);_(* \-??_);_(@_)"/>
    <numFmt numFmtId="175" formatCode="_(* #,##0.00_);_(* \(#,##0.00\);_(* &quot;-&quot;??_);_(@_)"/>
    <numFmt numFmtId="176" formatCode="_-* #,##0.00_р_._-;\-* #,##0.00_р_._-;_-* \-??_р_._-;_-@_-"/>
  </numFmts>
  <fonts count="4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0"/>
      <color indexed="56"/>
      <name val="Arial"/>
      <family val="2"/>
      <charset val="204"/>
    </font>
    <font>
      <sz val="10"/>
      <color indexed="56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u/>
      <sz val="9"/>
      <color indexed="12"/>
      <name val="Tahoma"/>
      <family val="2"/>
      <charset val="204"/>
    </font>
    <font>
      <sz val="10"/>
      <color indexed="8"/>
      <name val="Arial Cyr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3" borderId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7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4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1" borderId="0" applyNumberFormat="0" applyBorder="0" applyAlignment="0" applyProtection="0"/>
    <xf numFmtId="0" fontId="21" fillId="5" borderId="0" applyNumberFormat="0" applyBorder="0" applyAlignment="0" applyProtection="0"/>
    <xf numFmtId="0" fontId="22" fillId="22" borderId="19" applyNumberFormat="0" applyAlignment="0" applyProtection="0"/>
    <xf numFmtId="0" fontId="23" fillId="23" borderId="20" applyNumberFormat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0">
      <alignment horizontal="left" vertical="center" wrapText="1"/>
    </xf>
    <xf numFmtId="0" fontId="30" fillId="0" borderId="0">
      <alignment horizontal="left" vertical="center" wrapText="1" indent="1"/>
    </xf>
    <xf numFmtId="0" fontId="30" fillId="0" borderId="0">
      <alignment horizontal="left" vertical="center" wrapText="1" indent="3"/>
    </xf>
    <xf numFmtId="0" fontId="31" fillId="9" borderId="19" applyNumberFormat="0" applyAlignment="0" applyProtection="0"/>
    <xf numFmtId="0" fontId="32" fillId="0" borderId="24" applyNumberFormat="0" applyFill="0" applyAlignment="0" applyProtection="0"/>
    <xf numFmtId="167" fontId="33" fillId="0" borderId="0" applyFill="0" applyBorder="0" applyAlignment="0" applyProtection="0"/>
    <xf numFmtId="168" fontId="33" fillId="0" borderId="0" applyFill="0" applyBorder="0" applyAlignment="0" applyProtection="0"/>
    <xf numFmtId="169" fontId="33" fillId="0" borderId="0" applyFill="0" applyBorder="0" applyAlignment="0" applyProtection="0"/>
    <xf numFmtId="170" fontId="33" fillId="0" borderId="0" applyFill="0" applyBorder="0" applyAlignment="0" applyProtection="0"/>
    <xf numFmtId="0" fontId="34" fillId="24" borderId="0" applyNumberFormat="0" applyBorder="0" applyAlignment="0" applyProtection="0"/>
    <xf numFmtId="0" fontId="18" fillId="0" borderId="25"/>
    <xf numFmtId="0" fontId="19" fillId="0" borderId="0"/>
    <xf numFmtId="0" fontId="19" fillId="0" borderId="0"/>
    <xf numFmtId="0" fontId="19" fillId="0" borderId="0"/>
    <xf numFmtId="0" fontId="6" fillId="0" borderId="0"/>
    <xf numFmtId="0" fontId="18" fillId="0" borderId="0"/>
    <xf numFmtId="0" fontId="19" fillId="25" borderId="26" applyNumberFormat="0" applyFont="0" applyAlignment="0" applyProtection="0"/>
    <xf numFmtId="0" fontId="35" fillId="22" borderId="27" applyNumberFormat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36" fillId="0" borderId="0" applyNumberFormat="0" applyFill="0" applyBorder="0" applyAlignment="0" applyProtection="0"/>
    <xf numFmtId="0" fontId="37" fillId="0" borderId="28" applyNumberFormat="0" applyFill="0" applyAlignment="0" applyProtection="0"/>
    <xf numFmtId="0" fontId="38" fillId="0" borderId="0" applyNumberFormat="0" applyFill="0" applyBorder="0" applyAlignment="0" applyProtection="0"/>
    <xf numFmtId="0" fontId="20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21" borderId="0" applyNumberFormat="0" applyBorder="0" applyAlignment="0" applyProtection="0"/>
    <xf numFmtId="0" fontId="31" fillId="9" borderId="19" applyNumberFormat="0" applyAlignment="0" applyProtection="0"/>
    <xf numFmtId="0" fontId="35" fillId="22" borderId="27" applyNumberFormat="0" applyAlignment="0" applyProtection="0"/>
    <xf numFmtId="0" fontId="22" fillId="22" borderId="19" applyNumberFormat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44" fontId="2" fillId="0" borderId="0" applyFont="0" applyFill="0" applyBorder="0" applyAlignment="0" applyProtection="0"/>
    <xf numFmtId="171" fontId="33" fillId="0" borderId="0" applyFill="0" applyBorder="0" applyAlignment="0" applyProtection="0"/>
    <xf numFmtId="171" fontId="33" fillId="0" borderId="0" applyFill="0" applyBorder="0" applyAlignment="0" applyProtection="0"/>
    <xf numFmtId="0" fontId="26" fillId="0" borderId="21" applyNumberFormat="0" applyFill="0" applyAlignment="0" applyProtection="0"/>
    <xf numFmtId="0" fontId="27" fillId="0" borderId="22" applyNumberFormat="0" applyFill="0" applyAlignment="0" applyProtection="0"/>
    <xf numFmtId="0" fontId="28" fillId="0" borderId="23" applyNumberFormat="0" applyFill="0" applyAlignment="0" applyProtection="0"/>
    <xf numFmtId="0" fontId="28" fillId="0" borderId="0" applyNumberFormat="0" applyFill="0" applyBorder="0" applyAlignment="0" applyProtection="0"/>
    <xf numFmtId="0" fontId="37" fillId="0" borderId="28" applyNumberFormat="0" applyFill="0" applyAlignment="0" applyProtection="0"/>
    <xf numFmtId="0" fontId="23" fillId="23" borderId="20" applyNumberFormat="0" applyAlignment="0" applyProtection="0"/>
    <xf numFmtId="0" fontId="36" fillId="0" borderId="0" applyNumberFormat="0" applyFill="0" applyBorder="0" applyAlignment="0" applyProtection="0"/>
    <xf numFmtId="0" fontId="34" fillId="24" borderId="0" applyNumberFormat="0" applyBorder="0" applyAlignment="0" applyProtection="0"/>
    <xf numFmtId="0" fontId="1" fillId="0" borderId="0"/>
    <xf numFmtId="0" fontId="6" fillId="0" borderId="0"/>
    <xf numFmtId="0" fontId="1" fillId="0" borderId="0"/>
    <xf numFmtId="0" fontId="19" fillId="0" borderId="0"/>
    <xf numFmtId="0" fontId="6" fillId="0" borderId="0"/>
    <xf numFmtId="0" fontId="33" fillId="0" borderId="0"/>
    <xf numFmtId="0" fontId="19" fillId="0" borderId="0"/>
    <xf numFmtId="0" fontId="6" fillId="0" borderId="0"/>
    <xf numFmtId="0" fontId="33" fillId="0" borderId="0"/>
    <xf numFmtId="0" fontId="19" fillId="0" borderId="0"/>
    <xf numFmtId="0" fontId="6" fillId="0" borderId="0"/>
    <xf numFmtId="0" fontId="19" fillId="0" borderId="0"/>
    <xf numFmtId="0" fontId="2" fillId="0" borderId="0"/>
    <xf numFmtId="0" fontId="33" fillId="0" borderId="0"/>
    <xf numFmtId="0" fontId="4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1" fillId="5" borderId="0" applyNumberFormat="0" applyBorder="0" applyAlignment="0" applyProtection="0"/>
    <xf numFmtId="0" fontId="24" fillId="0" borderId="0" applyNumberFormat="0" applyFill="0" applyBorder="0" applyAlignment="0" applyProtection="0"/>
    <xf numFmtId="0" fontId="2" fillId="25" borderId="26" applyNumberFormat="0" applyFont="0" applyAlignment="0" applyProtection="0"/>
    <xf numFmtId="9" fontId="33" fillId="0" borderId="0" applyFill="0" applyBorder="0" applyAlignment="0" applyProtection="0"/>
    <xf numFmtId="9" fontId="33" fillId="0" borderId="0" applyFill="0" applyBorder="0" applyAlignment="0" applyProtection="0"/>
    <xf numFmtId="9" fontId="2" fillId="0" borderId="0" applyFont="0" applyFill="0" applyBorder="0" applyAlignment="0" applyProtection="0"/>
    <xf numFmtId="9" fontId="19" fillId="0" borderId="0"/>
    <xf numFmtId="9" fontId="19" fillId="0" borderId="0"/>
    <xf numFmtId="9" fontId="33" fillId="0" borderId="0" applyFill="0" applyBorder="0" applyAlignment="0" applyProtection="0"/>
    <xf numFmtId="9" fontId="33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2" fillId="0" borderId="24" applyNumberFormat="0" applyFill="0" applyAlignment="0" applyProtection="0"/>
    <xf numFmtId="0" fontId="38" fillId="0" borderId="0" applyNumberFormat="0" applyFill="0" applyBorder="0" applyAlignment="0" applyProtection="0"/>
    <xf numFmtId="172" fontId="33" fillId="0" borderId="0" applyFill="0" applyBorder="0" applyAlignment="0" applyProtection="0"/>
    <xf numFmtId="173" fontId="33" fillId="0" borderId="0" applyFill="0" applyBorder="0" applyAlignment="0" applyProtection="0"/>
    <xf numFmtId="174" fontId="33" fillId="0" borderId="0" applyFill="0" applyBorder="0" applyAlignment="0" applyProtection="0"/>
    <xf numFmtId="174" fontId="33" fillId="0" borderId="0" applyFill="0" applyBorder="0" applyAlignment="0" applyProtection="0"/>
    <xf numFmtId="175" fontId="6" fillId="0" borderId="0" applyFont="0" applyFill="0" applyBorder="0" applyAlignment="0" applyProtection="0"/>
    <xf numFmtId="174" fontId="33" fillId="0" borderId="0" applyFill="0" applyBorder="0" applyAlignment="0" applyProtection="0"/>
    <xf numFmtId="176" fontId="33" fillId="0" borderId="0" applyFill="0" applyBorder="0" applyAlignment="0" applyProtection="0"/>
    <xf numFmtId="175" fontId="6" fillId="0" borderId="0" applyFont="0" applyFill="0" applyBorder="0" applyAlignment="0" applyProtection="0"/>
    <xf numFmtId="0" fontId="25" fillId="6" borderId="0" applyNumberFormat="0" applyBorder="0" applyAlignment="0" applyProtection="0"/>
  </cellStyleXfs>
  <cellXfs count="113">
    <xf numFmtId="0" fontId="0" fillId="0" borderId="0" xfId="0"/>
    <xf numFmtId="0" fontId="3" fillId="0" borderId="0" xfId="1" applyFont="1"/>
    <xf numFmtId="0" fontId="2" fillId="0" borderId="0" xfId="1"/>
    <xf numFmtId="2" fontId="5" fillId="0" borderId="0" xfId="1" applyNumberFormat="1" applyFont="1" applyAlignment="1">
      <alignment horizontal="center"/>
    </xf>
    <xf numFmtId="2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horizontal="center" wrapText="1"/>
    </xf>
    <xf numFmtId="2" fontId="3" fillId="0" borderId="1" xfId="1" applyNumberFormat="1" applyFont="1" applyBorder="1" applyAlignment="1">
      <alignment wrapText="1"/>
    </xf>
    <xf numFmtId="164" fontId="7" fillId="0" borderId="1" xfId="1" applyNumberFormat="1" applyFont="1" applyBorder="1" applyAlignment="1">
      <alignment horizontal="center" vertical="top" wrapText="1"/>
    </xf>
    <xf numFmtId="1" fontId="7" fillId="0" borderId="1" xfId="1" applyNumberFormat="1" applyFont="1" applyBorder="1" applyAlignment="1">
      <alignment horizontal="center" vertical="top" wrapText="1"/>
    </xf>
    <xf numFmtId="2" fontId="7" fillId="0" borderId="1" xfId="1" applyNumberFormat="1" applyFont="1" applyBorder="1" applyAlignment="1">
      <alignment horizontal="center" vertical="top" wrapText="1"/>
    </xf>
    <xf numFmtId="1" fontId="3" fillId="0" borderId="1" xfId="1" applyNumberFormat="1" applyFont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 vertical="top" wrapText="1"/>
    </xf>
    <xf numFmtId="1" fontId="3" fillId="2" borderId="1" xfId="1" applyNumberFormat="1" applyFont="1" applyFill="1" applyBorder="1" applyAlignment="1">
      <alignment horizontal="center" vertical="top" wrapText="1"/>
    </xf>
    <xf numFmtId="2" fontId="3" fillId="2" borderId="1" xfId="1" applyNumberFormat="1" applyFont="1" applyFill="1" applyBorder="1" applyAlignment="1">
      <alignment horizontal="center" vertical="top" wrapText="1"/>
    </xf>
    <xf numFmtId="164" fontId="3" fillId="0" borderId="1" xfId="1" applyNumberFormat="1" applyFont="1" applyBorder="1" applyAlignment="1">
      <alignment horizontal="center" vertical="top" wrapText="1"/>
    </xf>
    <xf numFmtId="2" fontId="3" fillId="0" borderId="1" xfId="1" applyNumberFormat="1" applyFont="1" applyBorder="1" applyAlignment="1">
      <alignment horizontal="center" vertical="top" wrapText="1"/>
    </xf>
    <xf numFmtId="4" fontId="3" fillId="0" borderId="1" xfId="1" applyNumberFormat="1" applyFont="1" applyBorder="1" applyAlignment="1">
      <alignment horizontal="center" vertical="top" wrapText="1"/>
    </xf>
    <xf numFmtId="164" fontId="3" fillId="0" borderId="1" xfId="1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/>
    </xf>
    <xf numFmtId="4" fontId="3" fillId="0" borderId="0" xfId="1" applyNumberFormat="1" applyFont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5" fontId="3" fillId="0" borderId="1" xfId="1" applyNumberFormat="1" applyFont="1" applyBorder="1" applyAlignment="1">
      <alignment horizontal="center" vertical="top" wrapText="1"/>
    </xf>
    <xf numFmtId="2" fontId="8" fillId="0" borderId="1" xfId="1" applyNumberFormat="1" applyFont="1" applyBorder="1" applyAlignment="1">
      <alignment wrapText="1"/>
    </xf>
    <xf numFmtId="1" fontId="7" fillId="2" borderId="1" xfId="1" applyNumberFormat="1" applyFont="1" applyFill="1" applyBorder="1" applyAlignment="1">
      <alignment horizontal="center" vertical="top" wrapText="1"/>
    </xf>
    <xf numFmtId="2" fontId="7" fillId="2" borderId="1" xfId="1" applyNumberFormat="1" applyFont="1" applyFill="1" applyBorder="1" applyAlignment="1">
      <alignment horizontal="center" vertical="top" wrapText="1"/>
    </xf>
    <xf numFmtId="165" fontId="7" fillId="0" borderId="1" xfId="1" applyNumberFormat="1" applyFont="1" applyBorder="1" applyAlignment="1">
      <alignment horizontal="center" vertical="top" wrapText="1"/>
    </xf>
    <xf numFmtId="4" fontId="7" fillId="0" borderId="1" xfId="1" applyNumberFormat="1" applyFont="1" applyBorder="1" applyAlignment="1">
      <alignment horizontal="center" vertical="top" wrapText="1"/>
    </xf>
    <xf numFmtId="4" fontId="7" fillId="0" borderId="1" xfId="1" applyNumberFormat="1" applyFont="1" applyBorder="1" applyAlignment="1">
      <alignment horizontal="center" vertical="center"/>
    </xf>
    <xf numFmtId="1" fontId="3" fillId="0" borderId="1" xfId="1" applyNumberFormat="1" applyFont="1" applyBorder="1" applyAlignment="1">
      <alignment horizontal="center"/>
    </xf>
    <xf numFmtId="164" fontId="9" fillId="0" borderId="1" xfId="1" applyNumberFormat="1" applyFont="1" applyBorder="1" applyAlignment="1">
      <alignment horizontal="center"/>
    </xf>
    <xf numFmtId="1" fontId="9" fillId="0" borderId="1" xfId="1" applyNumberFormat="1" applyFont="1" applyBorder="1" applyAlignment="1">
      <alignment horizontal="center"/>
    </xf>
    <xf numFmtId="2" fontId="9" fillId="0" borderId="1" xfId="1" applyNumberFormat="1" applyFont="1" applyBorder="1" applyAlignment="1">
      <alignment horizontal="center"/>
    </xf>
    <xf numFmtId="2" fontId="3" fillId="0" borderId="1" xfId="1" applyNumberFormat="1" applyFont="1" applyBorder="1"/>
    <xf numFmtId="164" fontId="10" fillId="0" borderId="1" xfId="1" applyNumberFormat="1" applyFont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2" fontId="10" fillId="0" borderId="1" xfId="1" applyNumberFormat="1" applyFont="1" applyBorder="1" applyAlignment="1">
      <alignment horizontal="center" vertical="center"/>
    </xf>
    <xf numFmtId="164" fontId="2" fillId="0" borderId="0" xfId="1" applyNumberFormat="1"/>
    <xf numFmtId="2" fontId="10" fillId="0" borderId="1" xfId="1" applyNumberFormat="1" applyFont="1" applyBorder="1" applyAlignment="1">
      <alignment horizontal="center"/>
    </xf>
    <xf numFmtId="2" fontId="11" fillId="0" borderId="1" xfId="1" applyNumberFormat="1" applyFont="1" applyBorder="1" applyAlignment="1">
      <alignment horizontal="center"/>
    </xf>
    <xf numFmtId="2" fontId="11" fillId="0" borderId="1" xfId="1" applyNumberFormat="1" applyFont="1" applyBorder="1" applyAlignment="1">
      <alignment wrapText="1"/>
    </xf>
    <xf numFmtId="1" fontId="11" fillId="0" borderId="1" xfId="1" applyNumberFormat="1" applyFont="1" applyBorder="1" applyAlignment="1">
      <alignment horizontal="center" vertical="center"/>
    </xf>
    <xf numFmtId="2" fontId="11" fillId="0" borderId="1" xfId="1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horizontal="center" vertical="center"/>
    </xf>
    <xf numFmtId="164" fontId="9" fillId="0" borderId="1" xfId="1" applyNumberFormat="1" applyFont="1" applyBorder="1" applyAlignment="1">
      <alignment horizontal="center" vertical="center"/>
    </xf>
    <xf numFmtId="164" fontId="12" fillId="0" borderId="1" xfId="1" applyNumberFormat="1" applyFont="1" applyBorder="1" applyAlignment="1">
      <alignment horizontal="center" vertical="center"/>
    </xf>
    <xf numFmtId="0" fontId="2" fillId="0" borderId="1" xfId="1" applyBorder="1"/>
    <xf numFmtId="2" fontId="2" fillId="0" borderId="0" xfId="1" applyNumberFormat="1"/>
    <xf numFmtId="2" fontId="15" fillId="0" borderId="13" xfId="1" applyNumberFormat="1" applyFont="1" applyBorder="1" applyAlignment="1">
      <alignment vertical="center"/>
    </xf>
    <xf numFmtId="164" fontId="15" fillId="0" borderId="8" xfId="1" applyNumberFormat="1" applyFont="1" applyFill="1" applyBorder="1" applyAlignment="1">
      <alignment horizontal="center" vertical="center"/>
    </xf>
    <xf numFmtId="2" fontId="17" fillId="0" borderId="13" xfId="1" applyNumberFormat="1" applyFont="1" applyBorder="1" applyAlignment="1">
      <alignment vertical="center"/>
    </xf>
    <xf numFmtId="164" fontId="4" fillId="0" borderId="8" xfId="1" applyNumberFormat="1" applyFont="1" applyFill="1" applyBorder="1" applyAlignment="1">
      <alignment horizontal="center" vertical="center"/>
    </xf>
    <xf numFmtId="2" fontId="4" fillId="0" borderId="13" xfId="1" applyNumberFormat="1" applyFont="1" applyBorder="1" applyAlignment="1">
      <alignment vertical="center"/>
    </xf>
    <xf numFmtId="0" fontId="15" fillId="0" borderId="8" xfId="1" applyFont="1" applyFill="1" applyBorder="1" applyAlignment="1">
      <alignment horizontal="center" vertical="center"/>
    </xf>
    <xf numFmtId="2" fontId="15" fillId="0" borderId="13" xfId="1" applyNumberFormat="1" applyFont="1" applyBorder="1" applyAlignment="1">
      <alignment vertical="center" wrapText="1"/>
    </xf>
    <xf numFmtId="2" fontId="4" fillId="0" borderId="13" xfId="1" applyNumberFormat="1" applyFont="1" applyBorder="1" applyAlignment="1">
      <alignment vertical="center" wrapText="1"/>
    </xf>
    <xf numFmtId="2" fontId="15" fillId="0" borderId="14" xfId="1" applyNumberFormat="1" applyFont="1" applyBorder="1" applyAlignment="1">
      <alignment vertical="center" wrapText="1"/>
    </xf>
    <xf numFmtId="0" fontId="15" fillId="0" borderId="16" xfId="1" applyFont="1" applyFill="1" applyBorder="1" applyAlignment="1">
      <alignment horizontal="center" vertical="center"/>
    </xf>
    <xf numFmtId="166" fontId="15" fillId="0" borderId="16" xfId="1" applyNumberFormat="1" applyFont="1" applyFill="1" applyBorder="1" applyAlignment="1">
      <alignment horizontal="center" vertical="center"/>
    </xf>
    <xf numFmtId="0" fontId="15" fillId="0" borderId="15" xfId="1" applyFont="1" applyFill="1" applyBorder="1" applyAlignment="1">
      <alignment horizontal="center" vertical="center"/>
    </xf>
    <xf numFmtId="164" fontId="15" fillId="0" borderId="16" xfId="1" applyNumberFormat="1" applyFont="1" applyFill="1" applyBorder="1" applyAlignment="1">
      <alignment horizontal="center" vertical="center"/>
    </xf>
    <xf numFmtId="164" fontId="15" fillId="0" borderId="17" xfId="1" applyNumberFormat="1" applyFont="1" applyFill="1" applyBorder="1" applyAlignment="1">
      <alignment horizontal="center" vertical="center"/>
    </xf>
    <xf numFmtId="2" fontId="15" fillId="0" borderId="29" xfId="1" applyNumberFormat="1" applyFont="1" applyFill="1" applyBorder="1" applyAlignment="1">
      <alignment horizontal="center" vertical="center" wrapText="1"/>
    </xf>
    <xf numFmtId="0" fontId="15" fillId="0" borderId="29" xfId="1" applyFont="1" applyFill="1" applyBorder="1" applyAlignment="1">
      <alignment horizontal="center" vertical="center"/>
    </xf>
    <xf numFmtId="164" fontId="15" fillId="0" borderId="29" xfId="1" applyNumberFormat="1" applyFont="1" applyFill="1" applyBorder="1" applyAlignment="1">
      <alignment horizontal="center" vertical="center"/>
    </xf>
    <xf numFmtId="2" fontId="15" fillId="0" borderId="29" xfId="1" applyNumberFormat="1" applyFont="1" applyFill="1" applyBorder="1" applyAlignment="1">
      <alignment horizontal="center" vertical="center"/>
    </xf>
    <xf numFmtId="4" fontId="15" fillId="0" borderId="29" xfId="1" applyNumberFormat="1" applyFont="1" applyFill="1" applyBorder="1" applyAlignment="1">
      <alignment horizontal="center" vertical="center"/>
    </xf>
    <xf numFmtId="164" fontId="4" fillId="0" borderId="29" xfId="1" applyNumberFormat="1" applyFont="1" applyFill="1" applyBorder="1" applyAlignment="1">
      <alignment horizontal="center" vertical="center"/>
    </xf>
    <xf numFmtId="4" fontId="4" fillId="0" borderId="29" xfId="1" applyNumberFormat="1" applyFont="1" applyFill="1" applyBorder="1" applyAlignment="1">
      <alignment horizontal="center" vertical="center"/>
    </xf>
    <xf numFmtId="166" fontId="4" fillId="0" borderId="29" xfId="1" applyNumberFormat="1" applyFont="1" applyFill="1" applyBorder="1" applyAlignment="1">
      <alignment horizontal="center" vertical="center"/>
    </xf>
    <xf numFmtId="2" fontId="15" fillId="0" borderId="32" xfId="1" applyNumberFormat="1" applyFont="1" applyFill="1" applyBorder="1" applyAlignment="1">
      <alignment horizontal="center" vertical="center" wrapText="1"/>
    </xf>
    <xf numFmtId="2" fontId="15" fillId="0" borderId="32" xfId="1" applyNumberFormat="1" applyFont="1" applyFill="1" applyBorder="1" applyAlignment="1">
      <alignment horizontal="center" vertical="center"/>
    </xf>
    <xf numFmtId="2" fontId="4" fillId="0" borderId="29" xfId="1" applyNumberFormat="1" applyFont="1" applyFill="1" applyBorder="1" applyAlignment="1">
      <alignment horizontal="center" vertical="center"/>
    </xf>
    <xf numFmtId="2" fontId="4" fillId="0" borderId="32" xfId="1" applyNumberFormat="1" applyFont="1" applyFill="1" applyBorder="1" applyAlignment="1">
      <alignment horizontal="center" vertical="center"/>
    </xf>
    <xf numFmtId="164" fontId="15" fillId="0" borderId="32" xfId="1" applyNumberFormat="1" applyFont="1" applyFill="1" applyBorder="1" applyAlignment="1">
      <alignment horizontal="center" vertical="center"/>
    </xf>
    <xf numFmtId="2" fontId="15" fillId="0" borderId="16" xfId="1" applyNumberFormat="1" applyFont="1" applyFill="1" applyBorder="1" applyAlignment="1">
      <alignment horizontal="center" vertical="center"/>
    </xf>
    <xf numFmtId="2" fontId="13" fillId="0" borderId="0" xfId="1" applyNumberFormat="1" applyFont="1" applyAlignment="1">
      <alignment horizontal="center"/>
    </xf>
    <xf numFmtId="0" fontId="14" fillId="0" borderId="0" xfId="1" applyFont="1" applyAlignment="1"/>
    <xf numFmtId="0" fontId="0" fillId="0" borderId="0" xfId="0" applyAlignment="1"/>
    <xf numFmtId="0" fontId="16" fillId="0" borderId="10" xfId="1" applyFont="1" applyFill="1" applyBorder="1" applyAlignment="1">
      <alignment horizontal="center" vertical="center"/>
    </xf>
    <xf numFmtId="0" fontId="16" fillId="0" borderId="11" xfId="1" applyFont="1" applyFill="1" applyBorder="1" applyAlignment="1">
      <alignment horizontal="center" vertical="center"/>
    </xf>
    <xf numFmtId="0" fontId="16" fillId="0" borderId="12" xfId="1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center" vertical="center"/>
    </xf>
    <xf numFmtId="2" fontId="4" fillId="0" borderId="29" xfId="1" applyNumberFormat="1" applyFont="1" applyFill="1" applyBorder="1" applyAlignment="1">
      <alignment horizontal="center" vertical="center"/>
    </xf>
    <xf numFmtId="2" fontId="4" fillId="0" borderId="32" xfId="1" applyNumberFormat="1" applyFont="1" applyFill="1" applyBorder="1" applyAlignment="1">
      <alignment horizontal="center" vertical="center"/>
    </xf>
    <xf numFmtId="2" fontId="15" fillId="0" borderId="29" xfId="1" applyNumberFormat="1" applyFont="1" applyFill="1" applyBorder="1" applyAlignment="1">
      <alignment horizontal="center" vertical="center" wrapText="1"/>
    </xf>
    <xf numFmtId="2" fontId="15" fillId="0" borderId="32" xfId="1" applyNumberFormat="1" applyFont="1" applyFill="1" applyBorder="1" applyAlignment="1">
      <alignment horizontal="center" vertical="center" wrapText="1"/>
    </xf>
    <xf numFmtId="2" fontId="15" fillId="0" borderId="30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2" fontId="15" fillId="0" borderId="29" xfId="1" applyNumberFormat="1" applyFon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2" fontId="15" fillId="0" borderId="31" xfId="1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2" fontId="4" fillId="0" borderId="0" xfId="1" applyNumberFormat="1" applyFont="1" applyAlignment="1">
      <alignment horizontal="center"/>
    </xf>
    <xf numFmtId="2" fontId="6" fillId="0" borderId="1" xfId="1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 vertical="center"/>
    </xf>
    <xf numFmtId="2" fontId="3" fillId="0" borderId="3" xfId="1" applyNumberFormat="1" applyFont="1" applyBorder="1" applyAlignment="1">
      <alignment horizontal="center" vertical="center"/>
    </xf>
    <xf numFmtId="2" fontId="3" fillId="0" borderId="5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/>
    </xf>
    <xf numFmtId="2" fontId="3" fillId="0" borderId="1" xfId="1" applyNumberFormat="1" applyFont="1" applyBorder="1" applyAlignment="1">
      <alignment horizontal="center" vertical="center" wrapText="1"/>
    </xf>
    <xf numFmtId="2" fontId="3" fillId="0" borderId="6" xfId="1" applyNumberFormat="1" applyFont="1" applyBorder="1" applyAlignment="1">
      <alignment horizontal="center" vertical="center" wrapText="1"/>
    </xf>
    <xf numFmtId="2" fontId="3" fillId="0" borderId="7" xfId="1" applyNumberFormat="1" applyFont="1" applyBorder="1" applyAlignment="1">
      <alignment horizontal="center" vertical="center" wrapText="1"/>
    </xf>
    <xf numFmtId="2" fontId="3" fillId="0" borderId="2" xfId="1" applyNumberFormat="1" applyFont="1" applyBorder="1" applyAlignment="1">
      <alignment horizontal="center" vertical="center" wrapText="1"/>
    </xf>
    <xf numFmtId="2" fontId="3" fillId="0" borderId="4" xfId="1" applyNumberFormat="1" applyFont="1" applyBorder="1" applyAlignment="1">
      <alignment horizontal="center" vertical="center" wrapText="1"/>
    </xf>
    <xf numFmtId="2" fontId="3" fillId="0" borderId="30" xfId="1" applyNumberFormat="1" applyFont="1" applyBorder="1" applyAlignment="1">
      <alignment horizontal="center" vertical="center" wrapText="1"/>
    </xf>
    <xf numFmtId="2" fontId="15" fillId="0" borderId="9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</cellXfs>
  <cellStyles count="152">
    <cellStyle name="]_x000d__x000a_Zoomed=1_x000d__x000a_Row=0_x000d__x000a_Column=0_x000d__x000a_Height=0_x000d__x000a_Width=0_x000d__x000a_FontName=FoxFont_x000d__x000a_FontStyle=0_x000d__x000a_FontSize=9_x000d__x000a_PrtFontName=FoxPrin" xfId="2"/>
    <cellStyle name="__Металлургический дивизион - формы v1.2" xfId="3"/>
    <cellStyle name="__Металлургический дивизион v1.3" xfId="4"/>
    <cellStyle name="__Штабквартира - формы v1.1" xfId="5"/>
    <cellStyle name="_горн" xfId="6"/>
    <cellStyle name="_кокс" xfId="7"/>
    <cellStyle name="_Коксоугольный дивизион - формы MR - v2 0" xfId="8"/>
    <cellStyle name="_Коксоугольный дивизион - формы MR - v2.0" xfId="9"/>
    <cellStyle name="_мет" xfId="10"/>
    <cellStyle name="_ШтабКвартира - формы MR - v3.0" xfId="11"/>
    <cellStyle name="_ШтабКвартира - формы MR - v5 0" xfId="12"/>
    <cellStyle name="1Normal" xfId="13"/>
    <cellStyle name="20% - Accent1" xfId="14"/>
    <cellStyle name="20% - Accent2" xfId="15"/>
    <cellStyle name="20% - Accent3" xfId="16"/>
    <cellStyle name="20% - Accent4" xfId="17"/>
    <cellStyle name="20% - Accent5" xfId="18"/>
    <cellStyle name="20% - Accent6" xfId="19"/>
    <cellStyle name="20% - Акцент1 2" xfId="20"/>
    <cellStyle name="20% - Акцент2 2" xfId="21"/>
    <cellStyle name="20% - Акцент3 2" xfId="22"/>
    <cellStyle name="20% - Акцент4 2" xfId="23"/>
    <cellStyle name="20% - Акцент5 2" xfId="24"/>
    <cellStyle name="20% - Акцент6 2" xfId="25"/>
    <cellStyle name="40% - Accent1" xfId="26"/>
    <cellStyle name="40% - Accent2" xfId="27"/>
    <cellStyle name="40% - Accent3" xfId="28"/>
    <cellStyle name="40% - Accent4" xfId="29"/>
    <cellStyle name="40% - Accent5" xfId="30"/>
    <cellStyle name="40% - Accent6" xfId="31"/>
    <cellStyle name="40% - Акцент1 2" xfId="32"/>
    <cellStyle name="40% - Акцент2 2" xfId="33"/>
    <cellStyle name="40% - Акцент3 2" xfId="34"/>
    <cellStyle name="40% - Акцент4 2" xfId="35"/>
    <cellStyle name="40% - Акцент5 2" xfId="36"/>
    <cellStyle name="40% - Акцент6 2" xfId="37"/>
    <cellStyle name="60% - Accent1" xfId="38"/>
    <cellStyle name="60% - Accent2" xfId="39"/>
    <cellStyle name="60% - Accent3" xfId="40"/>
    <cellStyle name="60% - Accent4" xfId="41"/>
    <cellStyle name="60% - Accent5" xfId="42"/>
    <cellStyle name="60% - Accent6" xfId="43"/>
    <cellStyle name="60% - Акцент1 2" xfId="44"/>
    <cellStyle name="60% - Акцент2 2" xfId="45"/>
    <cellStyle name="60% - Акцент3 2" xfId="46"/>
    <cellStyle name="60% - Акцент4 2" xfId="47"/>
    <cellStyle name="60% - Акцент5 2" xfId="48"/>
    <cellStyle name="60% - Акцент6 2" xfId="49"/>
    <cellStyle name="Accent1" xfId="50"/>
    <cellStyle name="Accent2" xfId="51"/>
    <cellStyle name="Accent3" xfId="52"/>
    <cellStyle name="Accent4" xfId="53"/>
    <cellStyle name="Accent5" xfId="54"/>
    <cellStyle name="Accent6" xfId="55"/>
    <cellStyle name="Bad" xfId="56"/>
    <cellStyle name="Calculation" xfId="57"/>
    <cellStyle name="Check Cell" xfId="58"/>
    <cellStyle name="Explanatory Text" xfId="59"/>
    <cellStyle name="Good" xfId="60"/>
    <cellStyle name="Heading 1" xfId="61"/>
    <cellStyle name="Heading 2" xfId="62"/>
    <cellStyle name="Heading 3" xfId="63"/>
    <cellStyle name="Heading 4" xfId="64"/>
    <cellStyle name="Hyperlink1" xfId="65"/>
    <cellStyle name="Hyperlink2" xfId="66"/>
    <cellStyle name="Hyperlink3" xfId="67"/>
    <cellStyle name="Input" xfId="68"/>
    <cellStyle name="Linked Cell" xfId="69"/>
    <cellStyle name="Millares [0]_CARAT SAPIC" xfId="70"/>
    <cellStyle name="Millares_CARAT SAPIC" xfId="71"/>
    <cellStyle name="Moneda [0]_CARAT SAPIC" xfId="72"/>
    <cellStyle name="Moneda_CARAT SAPIC" xfId="73"/>
    <cellStyle name="Neutral" xfId="74"/>
    <cellStyle name="Norma11l" xfId="75"/>
    <cellStyle name="Normal 2" xfId="76"/>
    <cellStyle name="Normal 2 2" xfId="77"/>
    <cellStyle name="Normal 2_БВП" xfId="78"/>
    <cellStyle name="Normal 3" xfId="79"/>
    <cellStyle name="Normal_Bankruptcy indicators" xfId="80"/>
    <cellStyle name="Note" xfId="81"/>
    <cellStyle name="Output" xfId="82"/>
    <cellStyle name="Porcentual_PROVBRID (2)" xfId="83"/>
    <cellStyle name="Style 1" xfId="84"/>
    <cellStyle name="Title" xfId="85"/>
    <cellStyle name="Total" xfId="86"/>
    <cellStyle name="Warning Text" xfId="87"/>
    <cellStyle name="Акцент1 2" xfId="88"/>
    <cellStyle name="Акцент2 2" xfId="89"/>
    <cellStyle name="Акцент3 2" xfId="90"/>
    <cellStyle name="Акцент4 2" xfId="91"/>
    <cellStyle name="Акцент5 2" xfId="92"/>
    <cellStyle name="Акцент6 2" xfId="93"/>
    <cellStyle name="Ввод  2" xfId="94"/>
    <cellStyle name="Вывод 2" xfId="95"/>
    <cellStyle name="Вычисление 2" xfId="96"/>
    <cellStyle name="Гиперссылка 4" xfId="97"/>
    <cellStyle name="Денежный 2" xfId="98"/>
    <cellStyle name="Денежный 2 2" xfId="99"/>
    <cellStyle name="Денежный 3" xfId="100"/>
    <cellStyle name="Заголовок 1 2" xfId="101"/>
    <cellStyle name="Заголовок 2 2" xfId="102"/>
    <cellStyle name="Заголовок 3 2" xfId="103"/>
    <cellStyle name="Заголовок 4 2" xfId="104"/>
    <cellStyle name="Итог 2" xfId="105"/>
    <cellStyle name="Контрольная ячейка 2" xfId="106"/>
    <cellStyle name="Название 2" xfId="107"/>
    <cellStyle name="Нейтральный 2" xfId="108"/>
    <cellStyle name="Обычный" xfId="0" builtinId="0"/>
    <cellStyle name="Обычный 10" xfId="109"/>
    <cellStyle name="Обычный 11" xfId="110"/>
    <cellStyle name="Обычный 12" xfId="111"/>
    <cellStyle name="Обычный 16" xfId="112"/>
    <cellStyle name="Обычный 2" xfId="1"/>
    <cellStyle name="Обычный 2 2" xfId="113"/>
    <cellStyle name="Обычный 2 2 2" xfId="114"/>
    <cellStyle name="Обычный 2 2_Светлозерское 2012" xfId="115"/>
    <cellStyle name="Обычный 2 3" xfId="116"/>
    <cellStyle name="Обычный 2 3 2" xfId="117"/>
    <cellStyle name="Обычный 2_Индексы к протокол 59,61 Вин район" xfId="118"/>
    <cellStyle name="Обычный 3" xfId="119"/>
    <cellStyle name="Обычный 3 2" xfId="120"/>
    <cellStyle name="Обычный 3_Индексы к протокол 59,61 Вин район" xfId="121"/>
    <cellStyle name="Обычный 4" xfId="122"/>
    <cellStyle name="Обычный 5" xfId="123"/>
    <cellStyle name="Обычный 6" xfId="124"/>
    <cellStyle name="Обычный 7" xfId="125"/>
    <cellStyle name="Обычный 8" xfId="126"/>
    <cellStyle name="Обычный 8 2" xfId="127"/>
    <cellStyle name="Обычный 9" xfId="128"/>
    <cellStyle name="Плохой 2" xfId="129"/>
    <cellStyle name="Пояснение 2" xfId="130"/>
    <cellStyle name="Примечание 2" xfId="131"/>
    <cellStyle name="Процентный 2" xfId="132"/>
    <cellStyle name="Процентный 2 2" xfId="133"/>
    <cellStyle name="Процентный 2 3" xfId="134"/>
    <cellStyle name="Процентный 3" xfId="135"/>
    <cellStyle name="Процентный 3 2" xfId="136"/>
    <cellStyle name="Процентный 4" xfId="137"/>
    <cellStyle name="Процентный 5" xfId="138"/>
    <cellStyle name="Процентный 6" xfId="139"/>
    <cellStyle name="Процентный 6 2" xfId="140"/>
    <cellStyle name="Связанная ячейка 2" xfId="141"/>
    <cellStyle name="Текст предупреждения 2" xfId="142"/>
    <cellStyle name="Тысячи [0]_Chart1 (Sales &amp; Costs)" xfId="143"/>
    <cellStyle name="Тысячи_Chart1 (Sales &amp; Costs)" xfId="144"/>
    <cellStyle name="Финансовый 2" xfId="145"/>
    <cellStyle name="Финансовый 2 2" xfId="146"/>
    <cellStyle name="Финансовый 2_Тариф для  ООО Управдом-сервис Борки 2014 на коллегию2" xfId="147"/>
    <cellStyle name="Финансовый 3" xfId="148"/>
    <cellStyle name="Финансовый 4" xfId="149"/>
    <cellStyle name="Финансовый 5" xfId="150"/>
    <cellStyle name="Хороший 2" xfId="1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&#1044;&#1086;&#1082;&#1091;&#1084;&#1077;&#1085;&#1090;&#1099;/&#1052;&#1086;&#1080;%20&#1076;&#1086;&#1082;&#1091;&#1084;&#1077;&#1085;&#1090;&#1099;/2012/&#1054;&#1057;&#1050;/&#1060;&#1086;&#1088;&#1084;&#1072;&#1090;&#1099;&#1041;&#1102;&#1076;&#1078;&#1077;&#1090;&#1086;&#1074;&#1043;&#1088;&#1091;&#1087;&#1087;&#1099;%20&#1054;&#1057;&#1050;_&#1089;_&#1080;&#1079;&#1084;&#1077;&#1085;&#1077;&#1085;&#1080;&#1103;&#1084;&#1080;%20v%207.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32701\&#1086;&#1073;&#1097;&#1080;&#1077;&#1076;&#1086;&#1082;&#1091;&#1084;&#1077;&#1085;&#1090;&#1099;\&#1055;&#1086;%20&#1079;&#1072;&#1087;&#1088;&#1086;&#1089;&#1072;&#1084;%20&#1040;&#1075;&#1077;&#1085;&#1089;&#1090;&#1074;&#1072;%202011\&#1058;&#1072;&#1088;&#1080;&#1092;&#1099;-2009%20&#1085;&#1072;%20&#1089;&#1086;&#1075;&#1083;.%20&#1087;&#1088;&#1086;&#1075;&#1088;\&#1058;&#1072;&#1085;&#1103;\912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&#1044;&#1086;&#1082;&#1091;&#1084;&#1077;&#1085;&#1090;&#1099;/&#1058;&#1072;&#1088;&#1080;&#1092;&#1099;%20&#1085;&#1072;%202010&#1075;.%20-%20&#1091;&#1090;&#1074;&#1077;&#1088;&#1078;&#1076;&#1077;&#1085;&#1085;&#1099;&#1077;%20&#1040;&#1076;&#1084;&#1080;&#1085;/&#1058;&#1072;&#1085;&#1103;/912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32701\&#1086;&#1073;&#1097;&#1080;&#1077;&#1076;&#1086;&#1082;&#1091;&#1084;&#1077;&#1085;&#1090;&#1099;\&#1054;&#1073;&#1097;&#1080;&#1077;&#1044;&#1086;&#1082;&#1091;&#1084;&#1077;&#1085;&#1090;&#1099;\&#1058;&#1072;&#1088;&#1080;&#1092;&#1099;%20&#1085;&#1072;%202011&#1075;%20&#1091;&#1090;&#1074;.%20&#1040;&#1075;\&#1058;&#1072;&#1085;&#1103;\91205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&#1044;&#1086;&#1082;&#1091;&#1084;&#1077;&#1085;&#1090;&#1099;/&#1054;&#1073;&#1097;&#1080;&#1077;&#1044;&#1086;&#1082;&#1091;&#1084;&#1077;&#1085;&#1090;&#1099;/&#1058;&#1072;&#1088;&#1080;&#1092;&#1099;%20&#1085;&#1072;%202011&#1075;%20&#1091;&#1090;&#1074;.%20&#1040;&#1075;/&#1058;&#1072;&#1085;&#1103;/91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&#1044;&#1086;&#1082;&#1091;&#1084;&#1077;&#1085;&#1090;&#1099;/&#1058;&#1072;&#1088;&#1080;&#1092;&#1099;%20&#1085;&#1072;%202012%20%20&#1091;&#1090;&#1074;.%20&#1040;&#1075;/&#1050;&#1074;&#1072;&#1088;&#1090;&#1072;&#1083;&#1100;&#1085;&#1099;&#1077;%20&#1089;&#1084;&#1077;&#1090;&#1099;/&#1058;&#1072;&#1085;&#1103;/912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&#1044;&#1086;&#1082;&#1091;&#1084;&#1077;&#1085;&#1090;&#1099;/&#1058;&#1072;&#1088;&#1080;&#1092;&#1099;%20&#1085;&#1072;%202011%20&#1091;&#1090;&#1074;.%20&#1040;&#1075;/&#1055;&#1086;%20&#1079;&#1072;&#1087;&#1088;&#1086;&#1089;&#1072;&#1084;%20&#1040;&#1075;&#1077;&#1085;&#1089;&#1090;&#1074;&#1072;%202011/&#1054;&#1073;&#1097;&#1080;&#1077;&#1044;&#1086;&#1082;&#1091;&#1084;&#1077;&#1085;&#1090;&#1099;/&#1058;&#1072;&#1088;&#1080;&#1092;&#1099;%20&#1085;&#1072;%202010&#1075;.%20-%20&#1091;&#1090;&#1074;&#1077;&#1088;&#1078;&#1076;&#1077;&#1085;&#1085;&#1099;&#1077;%20&#1040;&#1076;&#1084;&#1080;&#1085;/&#1058;&#1072;&#1085;&#1103;/912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&#1044;&#1086;&#1082;&#1091;&#1084;&#1077;&#1085;&#1090;&#1099;/&#1058;&#1072;&#1088;&#1080;&#1092;&#1099;%20&#1085;&#1072;%202011&#1075;%20&#1079;&#1072;&#1103;&#1074;&#1083;.&#1074;%20&#1040;&#1075;/&#1058;&#1072;&#1085;&#1103;/91205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32701\&#1086;&#1073;&#1097;&#1080;&#1077;&#1076;&#1086;&#1082;&#1091;&#1084;&#1077;&#1085;&#1090;&#1099;\&#1058;&#1072;&#1088;&#1080;&#1092;&#1099;%20&#1085;&#1072;%202011&#1075;%20&#1079;&#1072;&#1103;&#1074;&#1083;.&#1074;%20&#1040;&#1075;\&#1058;&#1072;&#1085;&#1103;\91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&#1044;&#1086;&#1082;&#1091;&#1084;&#1077;&#1085;&#1090;&#1099;/&#1058;&#1072;&#1088;&#1080;&#1092;&#1099;%20&#1085;&#1072;%202011%20&#1091;&#1090;&#1074;.%20&#1040;&#1075;/&#1058;&#1072;&#1088;&#1080;&#1092;&#1099;%20&#1085;&#1072;%202010&#1075;.%20-%20&#1091;&#1090;&#1074;&#1077;&#1088;&#1078;&#1076;&#1077;&#1085;&#1085;&#1099;&#1077;%20&#1040;&#1076;&#1084;&#1080;&#1085;/&#1058;&#1072;&#1085;&#1103;/912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32701\&#1086;&#1073;&#1097;&#1080;&#1077;&#1076;&#1086;&#1082;&#1091;&#1084;&#1077;&#1085;&#1090;&#1099;\&#1052;&#1086;&#1080;%20&#1076;&#1086;&#1082;&#1091;&#1084;&#1077;&#1085;&#1090;&#1099;\2012\&#1054;&#1057;&#1050;\&#1060;&#1086;&#1088;&#1084;&#1072;&#1090;&#1099;&#1041;&#1102;&#1076;&#1078;&#1077;&#1090;&#1086;&#1074;&#1043;&#1088;&#1091;&#1087;&#1087;&#1099;%20&#1054;&#1057;&#1050;_&#1089;_&#1080;&#1079;&#1084;&#1077;&#1085;&#1077;&#1085;&#1080;&#1103;&#1084;&#1080;%20v%207.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&#1044;&#1086;&#1082;&#1091;&#1084;&#1077;&#1085;&#1090;&#1099;/Temp/XPgrpwise/OSK_budge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&#1044;&#1086;&#1082;&#1091;&#1084;&#1077;&#1085;&#1090;&#1099;/&#1054;&#1090;&#1095;&#1077;&#1090;%20&#1087;&#1086;%20&#1089;&#1077;&#1073;&#1077;&#1089;&#1090;&#1086;&#1080;&#1084;&#1086;&#1089;&#1090;&#1080;%20201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73;&#1097;&#1080;&#1077;&#1044;&#1086;&#1082;&#1091;&#1084;&#1077;&#1085;&#1090;&#1099;/&#1058;&#1072;&#1088;&#1080;&#1092;&#1099;%20&#1085;&#1072;%202011%20&#1091;&#1090;&#1074;.%20&#1040;&#1075;/&#1054;&#1090;&#1095;&#1077;&#1090;%20&#1087;&#1086;%20&#1055;&#1055;%2015.03.20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32701\&#1086;&#1073;&#1097;&#1080;&#1077;&#1076;&#1086;&#1082;&#1091;&#1084;&#1077;&#1085;&#1090;&#1099;\Documents%20and%20Settings\EIAS_user\&#1056;&#1072;&#1073;&#1086;&#1095;&#1080;&#1081;%20&#1089;&#1090;&#1086;&#1083;\JKH.OPEN.INFO.HVS2(v2.3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8;&#1044;&#1045;&#1051;%20&#1056;&#1043;&#1054;%20&#1080;%20&#1050;&#1050;/1%20&#1064;&#1040;&#1041;&#1051;&#1054;&#1053;&#1067;%20&#1045;&#1048;&#1040;&#1057;/1.5%20&#1064;&#1040;&#1041;&#1051;&#1054;&#1053;&#1067;%20&#1053;&#1040;%202017%20&#1043;&#1054;&#1044;/&#1060;&#1040;&#1050;&#1058;%202016%20&#1075;&#1086;&#1076;&#1072;/&#1040;&#1090;&#1086;&#1084;&#1072;&#1088;&#1085;&#1080;&#1082;&#1080;%20&#1074;&#1086;&#1076;&#1072;/&#1040;%20&#1050;&#1086;&#1090;&#1083;&#1072;&#1089;%20&#1043;&#1086;&#1088;&#1074;&#1086;&#1076;&#1086;&#1082;&#1072;&#1085;&#1072;&#1083;%20BALANCE.CALC.TARIFF.VSNA.2016.FACT_(v1.0.2).xlsb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32701\&#1086;&#1073;&#1097;&#1080;&#1077;&#1076;&#1086;&#1082;&#1091;&#1084;&#1077;&#1085;&#1090;&#1099;\&#1058;&#1072;&#1088;&#1080;&#1092;&#1099;%20&#1085;&#1072;%202010&#1075;.%20-%20&#1091;&#1090;&#1074;&#1077;&#1088;&#1078;&#1076;&#1077;&#1085;&#1085;&#1099;&#1077;%20&#1040;&#1076;&#1084;&#1080;&#1085;\&#1058;&#1072;&#1085;&#1103;\912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32701\&#1086;&#1073;&#1097;&#1080;&#1077;&#1076;&#1086;&#1082;&#1091;&#1084;&#1077;&#1085;&#1090;&#1099;\&#1058;&#1072;&#1088;&#1080;&#1092;&#1099;%20&#1085;&#1072;%202011%20&#1091;&#1090;&#1074;.%20&#1040;&#1075;\&#1058;&#1072;&#1085;&#1103;\9120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6.ПП"/>
      <sheetName val="ПЗ"/>
      <sheetName val="7и8.Кальк+ДДС"/>
      <sheetName val="9.БВП"/>
      <sheetName val="10.БОПР"/>
      <sheetName val="11.БОХР"/>
      <sheetName val="Непромышленная группа"/>
      <sheetName val="Бюджет прямых НР и НГ"/>
      <sheetName val="22.План ДДС по накладным"/>
      <sheetName val="18.Зарплата "/>
      <sheetName val="15.Инвестиции"/>
      <sheetName val="16.Кредиты"/>
      <sheetName val="17.Депозиты"/>
      <sheetName val="12.БДР"/>
      <sheetName val="14.БДДС"/>
      <sheetName val="13.Сегм"/>
    </sheetNames>
    <sheetDataSet>
      <sheetData sheetId="0">
        <row r="2">
          <cell r="M2">
            <v>2012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"/>
      <sheetName val="расчет (РТВ)"/>
    </sheetNames>
    <sheetDataSet>
      <sheetData sheetId="0">
        <row r="12">
          <cell r="J12">
            <v>1990000</v>
          </cell>
        </row>
        <row r="23">
          <cell r="J23">
            <v>46066000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"/>
      <sheetName val="расчет (РТВ)"/>
    </sheetNames>
    <sheetDataSet>
      <sheetData sheetId="0">
        <row r="12">
          <cell r="J12">
            <v>1990000</v>
          </cell>
        </row>
        <row r="23">
          <cell r="J23">
            <v>46066000</v>
          </cell>
        </row>
      </sheetData>
      <sheetData sheetId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"/>
      <sheetName val="расчет (РТВ)"/>
    </sheetNames>
    <sheetDataSet>
      <sheetData sheetId="0">
        <row r="12">
          <cell r="J12">
            <v>1990000</v>
          </cell>
        </row>
        <row r="23">
          <cell r="J23">
            <v>46066000</v>
          </cell>
        </row>
      </sheetData>
      <sheetData sheetId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"/>
      <sheetName val="расчет (РТВ)"/>
    </sheetNames>
    <sheetDataSet>
      <sheetData sheetId="0">
        <row r="12">
          <cell r="J12">
            <v>1990000</v>
          </cell>
        </row>
        <row r="23">
          <cell r="J23">
            <v>46066000</v>
          </cell>
        </row>
      </sheetData>
      <sheetData sheetId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"/>
      <sheetName val="расчет (РТВ)"/>
    </sheetNames>
    <sheetDataSet>
      <sheetData sheetId="0">
        <row r="12">
          <cell r="J12">
            <v>1990000</v>
          </cell>
        </row>
        <row r="23">
          <cell r="J23">
            <v>46066000</v>
          </cell>
        </row>
      </sheetData>
      <sheetData sheetId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"/>
      <sheetName val="расчет (РТВ)"/>
    </sheetNames>
    <sheetDataSet>
      <sheetData sheetId="0">
        <row r="12">
          <cell r="J12">
            <v>1990000</v>
          </cell>
        </row>
        <row r="23">
          <cell r="J23">
            <v>46066000</v>
          </cell>
        </row>
      </sheetData>
      <sheetData sheetId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"/>
      <sheetName val="расчет (РТВ)"/>
    </sheetNames>
    <sheetDataSet>
      <sheetData sheetId="0">
        <row r="12">
          <cell r="J12">
            <v>1990000</v>
          </cell>
        </row>
        <row r="23">
          <cell r="J23">
            <v>46066000</v>
          </cell>
        </row>
      </sheetData>
      <sheetData sheetId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"/>
      <sheetName val="расчет (РТВ)"/>
    </sheetNames>
    <sheetDataSet>
      <sheetData sheetId="0">
        <row r="12">
          <cell r="J12">
            <v>1990000</v>
          </cell>
        </row>
        <row r="23">
          <cell r="J23">
            <v>46066000</v>
          </cell>
        </row>
      </sheetData>
      <sheetData sheetId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"/>
      <sheetName val="расчет (РТВ)"/>
    </sheetNames>
    <sheetDataSet>
      <sheetData sheetId="0">
        <row r="12">
          <cell r="J12">
            <v>1990000</v>
          </cell>
        </row>
        <row r="23">
          <cell r="J23">
            <v>46066000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"/>
      <sheetName val="6.ПП"/>
      <sheetName val="ПЗ"/>
      <sheetName val="7и8.Кальк+ДДС"/>
      <sheetName val="9.БВП"/>
      <sheetName val="10.БОПР"/>
      <sheetName val="11.БОХР"/>
      <sheetName val="Непромышленная группа"/>
      <sheetName val="Бюджет прямых НР и НГ"/>
      <sheetName val="22.План ДДС по накладным"/>
      <sheetName val="18.Зарплата "/>
      <sheetName val="15.Инвестиции"/>
      <sheetName val="16.Кредиты"/>
      <sheetName val="17.Депозиты"/>
      <sheetName val="12.БДР"/>
      <sheetName val="14.БДДС"/>
      <sheetName val="13.Сегм"/>
    </sheetNames>
    <sheetDataSet>
      <sheetData sheetId="0">
        <row r="2">
          <cell r="M2">
            <v>2012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ADME"/>
      <sheetName val="Титул"/>
      <sheetName val="Список"/>
      <sheetName val="ПП"/>
      <sheetName val="ПЗ"/>
      <sheetName val="План произв-ва"/>
      <sheetName val="Сегм"/>
      <sheetName val="БДР"/>
      <sheetName val="БДДС"/>
      <sheetName val="Кредиты"/>
      <sheetName val="Депозиты"/>
      <sheetName val="Зпл"/>
      <sheetName val="БВП"/>
      <sheetName val="БОПР"/>
      <sheetName val="БОХР"/>
      <sheetName val="НГ"/>
      <sheetName val="Бюджет прямых НР и НГ"/>
      <sheetName val="План ДДС по накладным"/>
      <sheetName val="АГРЕГ"/>
      <sheetName val="распред ЗПЛ БДДС"/>
      <sheetName val="Контроли"/>
      <sheetName val="ОУ0"/>
      <sheetName val="ОУ1"/>
      <sheetName val="ОУ2"/>
      <sheetName val="ОУ3"/>
      <sheetName val="ОУ4"/>
      <sheetName val="ОУ5"/>
      <sheetName val="ОУ6"/>
      <sheetName val="ОУ7"/>
      <sheetName val="ОУ8"/>
      <sheetName val="ОУ9"/>
      <sheetName val="ОУ10"/>
      <sheetName val="ОУ11"/>
      <sheetName val="ОУ12"/>
      <sheetName val="ОУ13"/>
      <sheetName val="ОУ14"/>
      <sheetName val="ОУ15"/>
      <sheetName val="ОУ16"/>
      <sheetName val="ОУ17"/>
      <sheetName val="ОУ18"/>
      <sheetName val="ОУ19"/>
      <sheetName val="ОУ20"/>
      <sheetName val="ОУ21"/>
      <sheetName val="ОУ22"/>
      <sheetName val="ОУ23"/>
      <sheetName val="ОУ24"/>
      <sheetName val="ОУ25"/>
      <sheetName val="ОУ26"/>
      <sheetName val="ОУ27"/>
      <sheetName val="ОУ28"/>
      <sheetName val="ОУ29"/>
      <sheetName val="ОУ30"/>
      <sheetName val="ОУ31"/>
      <sheetName val="ОУ32"/>
      <sheetName val="ОУ33"/>
      <sheetName val="ОУ34"/>
      <sheetName val="ОУ35"/>
      <sheetName val="ОУ36"/>
      <sheetName val="ОУ37"/>
      <sheetName val="ОУ38"/>
      <sheetName val="ОУ39"/>
      <sheetName val="ОУ40"/>
      <sheetName val="ОУ41"/>
      <sheetName val="ОУ42"/>
      <sheetName val="ОУ43"/>
      <sheetName val="ОУ44"/>
      <sheetName val="ОУ45"/>
      <sheetName val="ОУ46"/>
      <sheetName val="ОУ47"/>
      <sheetName val="ОУ48"/>
      <sheetName val="ОУ49"/>
      <sheetName val="СВОД_ГОЗ"/>
      <sheetName val="СВОД_ВТС"/>
      <sheetName val="СВОД_ГП"/>
      <sheetName val="СВОД_Прочее"/>
      <sheetName val="СВОД_Общий"/>
      <sheetName val="Инвестиции (1)"/>
      <sheetName val="Инвестиции (2)"/>
      <sheetName val="Инвестиции (3)"/>
      <sheetName val="Инвестиции (4)"/>
      <sheetName val="Инвестиции (5)"/>
      <sheetName val="Распред БОХР"/>
      <sheetName val="Распред БОПР(1)"/>
      <sheetName val="Распред БОПР(2)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доходы-2012"/>
      <sheetName val="расходы-2012"/>
      <sheetName val="рез. деят. в УЭиЦ"/>
      <sheetName val="в мониторинг"/>
      <sheetName val="Доходы -вып.плана"/>
      <sheetName val="Субсидии"/>
      <sheetName val="Акт сверки по субсидиям"/>
      <sheetName val="Данные для субсидии"/>
      <sheetName val="оплаченные счета"/>
      <sheetName val="объёмы"/>
      <sheetName val="Отчет по объемам в Аг."/>
      <sheetName val="распределение январь по бухг."/>
      <sheetName val="распределение"/>
      <sheetName val="прочие расходы"/>
      <sheetName val="план-факт прочие"/>
      <sheetName val="прочие расходы ожид"/>
      <sheetName val="прочие расходы в аг"/>
      <sheetName val="Сводная по мат. всп."/>
      <sheetName val="отчёт"/>
      <sheetName val="цеховые расходы"/>
      <sheetName val="план -факт цеховые "/>
      <sheetName val="цеховые расходы ожид"/>
      <sheetName val="цеховые расходы в аг."/>
      <sheetName val="расшифровка"/>
      <sheetName val="нараст. итогом"/>
      <sheetName val="ЗП и резервы"/>
      <sheetName val="ЗП (12мес.)"/>
      <sheetName val="отчет по цех."/>
      <sheetName val="РФ факт"/>
      <sheetName val="РФ ожид.факт "/>
      <sheetName val="мат всп. за 3 года  в Агенство "/>
      <sheetName val="план"/>
      <sheetName val="22-жкх"/>
      <sheetName val="Амортиз.отч."/>
      <sheetName val="нормативы расхода"/>
      <sheetName val="нормативы расхода в Агентство"/>
      <sheetName val="ж.д тариф"/>
      <sheetName val="сводная по расходам"/>
      <sheetName val="свод расх ожид. всего"/>
      <sheetName val="свод расх ожид. вода"/>
      <sheetName val="свод расх ожид. стоки"/>
      <sheetName val="отчет в ОСК ожид"/>
      <sheetName val="расходы в аг."/>
      <sheetName val="Запрос ПЭО"/>
      <sheetName val="Сводная  ген.д."/>
      <sheetName val="Вода  в Агенство 1 квартал"/>
      <sheetName val="Вода  в Агенство 1 полугодие"/>
      <sheetName val="Вода  в Агенство 9 мес."/>
      <sheetName val="Вода  в Агенство год"/>
      <sheetName val="Неоч. в Агентство 1 квартал "/>
      <sheetName val="Неоч. в Агентство 1 полугодие"/>
      <sheetName val="Неоч. в Агентство 9 мес."/>
      <sheetName val="Неоч. в Агентство год"/>
      <sheetName val="неоч. 1,2,3,4 квартал"/>
      <sheetName val="Стоки  в  Агенство  1квартал"/>
      <sheetName val="Стоки  в  Агенство  1 полугодие"/>
      <sheetName val="Стоки  в  Агенство  9 мес. "/>
      <sheetName val="Стоки  в  Агенство за год"/>
      <sheetName val="Амортизация и КР до 2022"/>
      <sheetName val="Фин. рез. запрос Аг -27.02.2012"/>
      <sheetName val="Данные для ОСК без формул"/>
      <sheetName val="отчет в ОСК "/>
      <sheetName val="отпр. ОСК"/>
      <sheetName val="отчет Калькул. в ОСК"/>
      <sheetName val="отпр.Калькул. в ОСК"/>
      <sheetName val="Ожид.доходы "/>
      <sheetName val="Показатели по премированию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Объемы в."/>
      <sheetName val="Объемы с."/>
      <sheetName val="Доходы "/>
      <sheetName val=" Расходы "/>
      <sheetName val="Прибыль2"/>
      <sheetName val="Прибыль1"/>
      <sheetName val="осн.материалы "/>
      <sheetName val="реагенты"/>
      <sheetName val="вспом.матер. "/>
      <sheetName val="электроэнергия"/>
      <sheetName val="теплоэнергия"/>
      <sheetName val="Зарплата"/>
      <sheetName val="ТПП  "/>
      <sheetName val="РФ  "/>
      <sheetName val="общеэксп."/>
      <sheetName val=" цеховые"/>
      <sheetName val=" прочие"/>
      <sheetName val="Повыш.эфф.в"/>
      <sheetName val="Повыш.эфф.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Титульный"/>
      <sheetName val="Список листов"/>
      <sheetName val="ХВС цены"/>
      <sheetName val="ХВС характеристики"/>
      <sheetName val="ХВС инвестиции"/>
      <sheetName val="ХВС доступ"/>
      <sheetName val="ХВС показатели"/>
      <sheetName val="Проверка"/>
      <sheetName val="REESTR_ORG"/>
      <sheetName val="REESTR_TEMP"/>
      <sheetName val="REESTR"/>
      <sheetName val="TEHSHEET"/>
      <sheetName val="tech"/>
      <sheetName val="REESTR_STA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9">
          <cell r="B19" t="str">
            <v>Оказание услуг в сфере водоснабжения</v>
          </cell>
        </row>
        <row r="20">
          <cell r="B20" t="str">
            <v>Оказание услуг в сфере водоснабжения и очистки сточных вод</v>
          </cell>
        </row>
        <row r="21">
          <cell r="B21" t="str">
            <v>Транспортировка воды</v>
          </cell>
        </row>
        <row r="22">
          <cell r="B22" t="str">
            <v>Оказание услуг в сфере водоснабжения и транспортировка воды</v>
          </cell>
        </row>
        <row r="23">
          <cell r="B23" t="str">
            <v>Оказание услуг в сфере водоснабжения и очистки сточных вод, транспортировка воды</v>
          </cell>
        </row>
      </sheetData>
      <sheetData sheetId="13"/>
      <sheetData sheetId="1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odVLDIntegrityProv"/>
      <sheetName val="modVLDProv"/>
      <sheetName val="modfrmReestr"/>
      <sheetName val="modFuel"/>
      <sheetName val="Инструкция"/>
      <sheetName val="modInstruction"/>
      <sheetName val="Лог обновления"/>
      <sheetName val="Титульный"/>
      <sheetName val="modSheetTitle"/>
      <sheetName val="Список территорий"/>
      <sheetName val="Список объектов"/>
      <sheetName val="TECHSHEET"/>
      <sheetName val="TECH_HORISONTAL"/>
      <sheetName val="TECH_VERTICAL"/>
      <sheetName val="REESTR_ORG"/>
      <sheetName val="REESTR_SOURCE"/>
      <sheetName val="ТС.БПр"/>
      <sheetName val="ТС.БТр"/>
      <sheetName val="ТС.РО"/>
      <sheetName val="ТС.Т"/>
      <sheetName val="БПр"/>
      <sheetName val="БТр"/>
      <sheetName val="РО"/>
      <sheetName val="Р"/>
      <sheetName val="ВО.БПр"/>
      <sheetName val="ВО.БТр"/>
      <sheetName val="ВО.РО"/>
      <sheetName val="ВО.Р"/>
      <sheetName val="ТБО.РО"/>
      <sheetName val="Комментарии"/>
      <sheetName val="Проверка"/>
      <sheetName val="REESTR_MO"/>
      <sheetName val="REESTR_LOCATION"/>
      <sheetName val="AUTHORISATION"/>
      <sheetName val="DICTIONARIES"/>
      <sheetName val="PLAN1X_LIST_ORG"/>
      <sheetName val="PLAN1X_LIST_SUBSIDIARY"/>
      <sheetName val="PLAN1X_LIST_SRC"/>
      <sheetName val="PLAN1X_TMX"/>
      <sheetName val="modGetGeoBase"/>
      <sheetName val="modInfo"/>
      <sheetName val="modUIButtons"/>
      <sheetName val="modVLDCommonProv"/>
      <sheetName val="modCommonProcedures"/>
      <sheetName val="modBalPr"/>
      <sheetName val="modBalTr"/>
      <sheetName val="modCalc"/>
      <sheetName val="modReagent"/>
      <sheetName val="modListMO"/>
      <sheetName val="modListObjects"/>
      <sheetName val="modRequestSpecificData"/>
      <sheetName val="modRequestGenericData"/>
      <sheetName val="modfrmRegion"/>
      <sheetName val="modVLDProvGeneralProc"/>
      <sheetName val="modPLAN1XUpdate"/>
      <sheetName val="modVLDAreaUniqueness"/>
      <sheetName val="modfrmOrg"/>
      <sheetName val="modUpdTemplMain"/>
      <sheetName val="modfrmCheckUpdates"/>
      <sheetName val="modfrmDateChoose"/>
      <sheetName val="modIHLCommandBar"/>
      <sheetName val="modfrmHEATAdditionalOrgData"/>
      <sheetName val="modfrmHEATFUELSelector"/>
      <sheetName val="modfrmReportMo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2">
          <cell r="G2" t="str">
            <v>холодного водоснабжения</v>
          </cell>
        </row>
        <row r="37">
          <cell r="G37" t="str">
            <v>VSNA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"/>
      <sheetName val="расчет (РТВ)"/>
    </sheetNames>
    <sheetDataSet>
      <sheetData sheetId="0">
        <row r="12">
          <cell r="J12">
            <v>1990000</v>
          </cell>
        </row>
        <row r="23">
          <cell r="J23">
            <v>46066000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Нормат"/>
      <sheetName val="расчет (РТВ)"/>
    </sheetNames>
    <sheetDataSet>
      <sheetData sheetId="0">
        <row r="12">
          <cell r="J12">
            <v>1990000</v>
          </cell>
        </row>
        <row r="23">
          <cell r="J23">
            <v>46066000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T59"/>
  <sheetViews>
    <sheetView tabSelected="1" topLeftCell="A40" zoomScale="80" zoomScaleNormal="80" zoomScalePageLayoutView="80" workbookViewId="0">
      <pane xSplit="1" ySplit="7" topLeftCell="B47" activePane="bottomRight" state="frozen"/>
      <selection activeCell="A40" sqref="A40"/>
      <selection pane="topRight" activeCell="K40" sqref="K40"/>
      <selection pane="bottomLeft" activeCell="A48" sqref="A48"/>
      <selection pane="bottomRight" activeCell="C50" sqref="C50"/>
    </sheetView>
  </sheetViews>
  <sheetFormatPr defaultRowHeight="12.75"/>
  <cols>
    <col min="1" max="1" width="34.5703125" style="2" customWidth="1"/>
    <col min="2" max="2" width="8.7109375" style="2" customWidth="1"/>
    <col min="3" max="3" width="10.85546875" style="2" customWidth="1"/>
    <col min="4" max="4" width="12.28515625" style="2" customWidth="1"/>
    <col min="5" max="5" width="8.7109375" style="2" customWidth="1"/>
    <col min="6" max="6" width="10.85546875" style="2" customWidth="1"/>
    <col min="7" max="7" width="12.28515625" style="2" customWidth="1"/>
    <col min="8" max="8" width="8.7109375" style="2" customWidth="1"/>
    <col min="9" max="9" width="8.85546875" style="2" customWidth="1"/>
    <col min="10" max="10" width="10.7109375" style="2" customWidth="1"/>
    <col min="11" max="11" width="8.7109375" style="2" customWidth="1"/>
    <col min="12" max="12" width="10.85546875" style="2" customWidth="1"/>
    <col min="13" max="13" width="12.28515625" style="2" customWidth="1"/>
    <col min="14" max="14" width="8.7109375" style="2" customWidth="1"/>
    <col min="15" max="15" width="10.85546875" style="2" customWidth="1"/>
    <col min="16" max="16" width="12.28515625" style="2" customWidth="1"/>
    <col min="17" max="17" width="8.7109375" style="2" customWidth="1"/>
    <col min="18" max="18" width="8.85546875" style="2" customWidth="1"/>
    <col min="19" max="19" width="10.7109375" style="2" customWidth="1"/>
    <col min="20" max="20" width="8.7109375" style="2" customWidth="1"/>
    <col min="21" max="21" width="10.85546875" style="2" customWidth="1"/>
    <col min="22" max="22" width="12.28515625" style="2" customWidth="1"/>
    <col min="23" max="23" width="8.7109375" style="2" customWidth="1"/>
    <col min="24" max="24" width="10.85546875" style="2" customWidth="1"/>
    <col min="25" max="25" width="12.28515625" style="2" customWidth="1"/>
    <col min="26" max="26" width="9.7109375" style="2" customWidth="1"/>
    <col min="27" max="27" width="8.7109375" style="2" customWidth="1"/>
    <col min="28" max="28" width="10.7109375" style="2" customWidth="1"/>
    <col min="29" max="29" width="8.7109375" style="2" customWidth="1"/>
    <col min="30" max="30" width="10.85546875" style="2" customWidth="1"/>
    <col min="31" max="31" width="12.28515625" style="2" customWidth="1"/>
    <col min="32" max="32" width="8.7109375" style="2" customWidth="1"/>
    <col min="33" max="33" width="10.85546875" style="2" customWidth="1"/>
    <col min="34" max="34" width="12.28515625" style="2" customWidth="1"/>
    <col min="35" max="35" width="9.7109375" style="2" customWidth="1"/>
    <col min="36" max="36" width="8.7109375" style="2" customWidth="1"/>
    <col min="37" max="37" width="10.7109375" style="2" customWidth="1"/>
    <col min="38" max="38" width="8.85546875" style="2" customWidth="1"/>
    <col min="39" max="39" width="10.85546875" style="2" customWidth="1"/>
    <col min="40" max="40" width="12.28515625" style="2" customWidth="1"/>
    <col min="41" max="41" width="8.7109375" style="2" customWidth="1"/>
    <col min="42" max="42" width="10.85546875" style="2" customWidth="1"/>
    <col min="43" max="43" width="12.28515625" style="2" customWidth="1"/>
    <col min="44" max="44" width="9.7109375" style="2" customWidth="1"/>
    <col min="45" max="45" width="8.7109375" style="2" customWidth="1"/>
    <col min="46" max="46" width="10.7109375" style="2" customWidth="1"/>
    <col min="47" max="16384" width="9.140625" style="2"/>
  </cols>
  <sheetData>
    <row r="1" spans="1:14" hidden="1">
      <c r="A1" s="1"/>
    </row>
    <row r="2" spans="1:14" hidden="1">
      <c r="A2" s="1"/>
    </row>
    <row r="3" spans="1:14" ht="18.75" hidden="1">
      <c r="A3" s="99" t="s">
        <v>0</v>
      </c>
      <c r="B3" s="99"/>
      <c r="C3" s="99"/>
      <c r="D3" s="99"/>
      <c r="E3" s="99"/>
      <c r="F3" s="99"/>
      <c r="G3" s="99"/>
      <c r="H3" s="99"/>
      <c r="I3" s="99"/>
      <c r="J3" s="99"/>
      <c r="K3" s="99"/>
    </row>
    <row r="4" spans="1:14" ht="15.75" hidden="1">
      <c r="A4" s="3"/>
      <c r="B4" s="3"/>
      <c r="C4" s="3"/>
      <c r="D4" s="3"/>
      <c r="E4" s="3"/>
      <c r="F4" s="3"/>
      <c r="G4" s="3"/>
      <c r="H4" s="3"/>
      <c r="I4" s="3"/>
    </row>
    <row r="5" spans="1:14" ht="15.75" hidden="1" customHeight="1">
      <c r="A5" s="100"/>
      <c r="B5" s="101" t="s">
        <v>1</v>
      </c>
      <c r="C5" s="101"/>
      <c r="D5" s="101"/>
      <c r="E5" s="101" t="s">
        <v>2</v>
      </c>
      <c r="F5" s="101"/>
      <c r="G5" s="101"/>
      <c r="H5" s="102"/>
      <c r="I5" s="102"/>
      <c r="J5" s="104" t="s">
        <v>3</v>
      </c>
      <c r="K5" s="104"/>
      <c r="L5" s="104"/>
      <c r="M5" s="104"/>
      <c r="N5" s="104"/>
    </row>
    <row r="6" spans="1:14" ht="12.75" hidden="1" customHeight="1">
      <c r="A6" s="100"/>
      <c r="B6" s="101"/>
      <c r="C6" s="101"/>
      <c r="D6" s="101"/>
      <c r="E6" s="101"/>
      <c r="F6" s="101"/>
      <c r="G6" s="101"/>
      <c r="H6" s="103"/>
      <c r="I6" s="103"/>
      <c r="J6" s="5" t="s">
        <v>4</v>
      </c>
      <c r="K6" s="6"/>
      <c r="L6" s="105" t="s">
        <v>5</v>
      </c>
      <c r="M6" s="105"/>
      <c r="N6" s="105"/>
    </row>
    <row r="7" spans="1:14" ht="12.75" hidden="1" customHeight="1">
      <c r="A7" s="100"/>
      <c r="B7" s="105" t="s">
        <v>9</v>
      </c>
      <c r="C7" s="106" t="s">
        <v>10</v>
      </c>
      <c r="D7" s="108" t="s">
        <v>8</v>
      </c>
      <c r="E7" s="105" t="s">
        <v>6</v>
      </c>
      <c r="F7" s="105" t="s">
        <v>7</v>
      </c>
      <c r="G7" s="105" t="s">
        <v>8</v>
      </c>
      <c r="H7" s="105" t="s">
        <v>7</v>
      </c>
      <c r="I7" s="105" t="s">
        <v>8</v>
      </c>
      <c r="J7" s="6" t="s">
        <v>11</v>
      </c>
      <c r="K7" s="105" t="s">
        <v>8</v>
      </c>
      <c r="L7" s="105" t="s">
        <v>6</v>
      </c>
      <c r="M7" s="105" t="s">
        <v>7</v>
      </c>
      <c r="N7" s="110" t="s">
        <v>8</v>
      </c>
    </row>
    <row r="8" spans="1:14" ht="32.25" hidden="1" customHeight="1">
      <c r="A8" s="100"/>
      <c r="B8" s="105"/>
      <c r="C8" s="107"/>
      <c r="D8" s="109"/>
      <c r="E8" s="105"/>
      <c r="F8" s="105"/>
      <c r="G8" s="105"/>
      <c r="H8" s="105"/>
      <c r="I8" s="105"/>
      <c r="J8" s="7" t="s">
        <v>12</v>
      </c>
      <c r="K8" s="105"/>
      <c r="L8" s="105"/>
      <c r="M8" s="105"/>
      <c r="N8" s="107"/>
    </row>
    <row r="9" spans="1:14" hidden="1">
      <c r="A9" s="8" t="s">
        <v>13</v>
      </c>
      <c r="B9" s="13">
        <v>3.859</v>
      </c>
      <c r="C9" s="14">
        <v>1517.6</v>
      </c>
      <c r="D9" s="15">
        <f>B9*C9</f>
        <v>5856.4183999999996</v>
      </c>
      <c r="E9" s="16">
        <v>4.2809999999999997</v>
      </c>
      <c r="F9" s="12">
        <v>1398.9</v>
      </c>
      <c r="G9" s="17">
        <f>E9*F9</f>
        <v>5988.6908999999996</v>
      </c>
      <c r="H9" s="18">
        <v>1010.6</v>
      </c>
      <c r="I9" s="18">
        <v>4416.6000000000004</v>
      </c>
      <c r="J9" s="19">
        <v>5.25</v>
      </c>
      <c r="K9" s="18">
        <v>1342.1</v>
      </c>
      <c r="L9" s="16">
        <v>5.1100000000000003</v>
      </c>
      <c r="M9" s="18">
        <v>1138.8</v>
      </c>
      <c r="N9" s="18">
        <v>5819.3</v>
      </c>
    </row>
    <row r="10" spans="1:14" hidden="1">
      <c r="A10" s="8" t="s">
        <v>14</v>
      </c>
      <c r="B10" s="13"/>
      <c r="C10" s="14"/>
      <c r="D10" s="15"/>
      <c r="E10" s="16">
        <v>1.992</v>
      </c>
      <c r="F10" s="12">
        <v>11</v>
      </c>
      <c r="G10" s="17">
        <f>E10*F10</f>
        <v>21.911999999999999</v>
      </c>
      <c r="H10" s="18"/>
      <c r="I10" s="18"/>
      <c r="J10" s="19"/>
      <c r="K10" s="22">
        <v>3.3</v>
      </c>
      <c r="L10" s="16">
        <v>0</v>
      </c>
      <c r="M10" s="18">
        <v>0</v>
      </c>
      <c r="N10" s="22">
        <v>0</v>
      </c>
    </row>
    <row r="11" spans="1:14" hidden="1">
      <c r="A11" s="8" t="s">
        <v>15</v>
      </c>
      <c r="B11" s="13">
        <v>3.0270000000000001</v>
      </c>
      <c r="C11" s="14">
        <v>2199.8000000000002</v>
      </c>
      <c r="D11" s="15">
        <f>B11*C11</f>
        <v>6658.7946000000011</v>
      </c>
      <c r="E11" s="16">
        <v>3.3395999999999999</v>
      </c>
      <c r="F11" s="12">
        <v>2055.6999999999998</v>
      </c>
      <c r="G11" s="17">
        <f>E11*F11</f>
        <v>6865.2157199999992</v>
      </c>
      <c r="H11" s="22">
        <f>1164.3+131.1</f>
        <v>1295.3999999999999</v>
      </c>
      <c r="I11" s="23">
        <f>3776+652.5</f>
        <v>4428.5</v>
      </c>
      <c r="J11" s="19">
        <v>4.2</v>
      </c>
      <c r="K11" s="18">
        <v>2033.5</v>
      </c>
      <c r="L11" s="16">
        <v>4.0129999999999999</v>
      </c>
      <c r="M11" s="18">
        <v>1930.37</v>
      </c>
      <c r="N11" s="18">
        <v>7747.1</v>
      </c>
    </row>
    <row r="12" spans="1:14" hidden="1">
      <c r="A12" s="8" t="s">
        <v>14</v>
      </c>
      <c r="B12" s="13">
        <v>1.97</v>
      </c>
      <c r="C12" s="14">
        <v>80.099999999999994</v>
      </c>
      <c r="D12" s="15">
        <f>B12*C12</f>
        <v>157.797</v>
      </c>
      <c r="E12" s="16">
        <v>2.0289999999999999</v>
      </c>
      <c r="F12" s="25">
        <v>33.799999999999997</v>
      </c>
      <c r="G12" s="17">
        <f>E12*F12</f>
        <v>68.580199999999991</v>
      </c>
      <c r="H12" s="18"/>
      <c r="I12" s="18"/>
      <c r="J12" s="19"/>
      <c r="K12" s="18">
        <v>35.4</v>
      </c>
      <c r="L12" s="16">
        <v>0</v>
      </c>
      <c r="M12" s="18">
        <v>0</v>
      </c>
      <c r="N12" s="18">
        <v>0</v>
      </c>
    </row>
    <row r="13" spans="1:14" ht="13.5" hidden="1">
      <c r="A13" s="26" t="s">
        <v>16</v>
      </c>
      <c r="B13" s="13">
        <f>D13/C13</f>
        <v>3.3371981566820277</v>
      </c>
      <c r="C13" s="27">
        <f>C9+C11+C12</f>
        <v>3797.5</v>
      </c>
      <c r="D13" s="28">
        <f>SUM(D9:D12)</f>
        <v>12673.01</v>
      </c>
      <c r="E13" s="9">
        <f>G13/F13</f>
        <v>3.6990337829342166</v>
      </c>
      <c r="F13" s="29">
        <f>SUM(F9:F12)</f>
        <v>3499.4</v>
      </c>
      <c r="G13" s="11">
        <f>SUM(G9:G12)</f>
        <v>12944.398819999999</v>
      </c>
      <c r="H13" s="30"/>
      <c r="I13" s="30"/>
      <c r="J13" s="19"/>
      <c r="K13" s="31">
        <f>K12+K11+K10+K9</f>
        <v>3414.3</v>
      </c>
      <c r="L13" s="16"/>
      <c r="M13" s="31">
        <f>M12+M11+M10+M9</f>
        <v>3069.17</v>
      </c>
      <c r="N13" s="31">
        <f>N12+N11+N10+N9</f>
        <v>13566.400000000001</v>
      </c>
    </row>
    <row r="14" spans="1:14" hidden="1">
      <c r="A14" s="8" t="s">
        <v>17</v>
      </c>
      <c r="B14" s="13">
        <v>3.895</v>
      </c>
      <c r="C14" s="14">
        <v>394.35700000000003</v>
      </c>
      <c r="D14" s="15">
        <f>B14*C14</f>
        <v>1536.0205150000002</v>
      </c>
      <c r="E14" s="16">
        <v>4.05</v>
      </c>
      <c r="F14" s="12">
        <v>406</v>
      </c>
      <c r="G14" s="17">
        <v>1642.7</v>
      </c>
      <c r="H14" s="18">
        <v>267.60000000000002</v>
      </c>
      <c r="I14" s="18">
        <v>1189.5999999999999</v>
      </c>
      <c r="J14" s="19">
        <v>5.4</v>
      </c>
      <c r="K14" s="18">
        <v>302.60000000000002</v>
      </c>
      <c r="L14" s="16">
        <v>4.9829999999999997</v>
      </c>
      <c r="M14" s="18">
        <v>363.8</v>
      </c>
      <c r="N14" s="18">
        <v>0</v>
      </c>
    </row>
    <row r="15" spans="1:14" hidden="1">
      <c r="A15" s="8" t="s">
        <v>18</v>
      </c>
      <c r="B15" s="13">
        <v>2.9569999999999999</v>
      </c>
      <c r="C15" s="14">
        <v>2030.7</v>
      </c>
      <c r="D15" s="15">
        <f>B15*C15</f>
        <v>6004.7798999999995</v>
      </c>
      <c r="E15" s="16">
        <v>3.11</v>
      </c>
      <c r="F15" s="12">
        <v>2324.1999999999998</v>
      </c>
      <c r="G15" s="17">
        <v>7235.2</v>
      </c>
      <c r="H15" s="18">
        <v>1418.4</v>
      </c>
      <c r="I15" s="18">
        <v>4577.8</v>
      </c>
      <c r="J15" s="19">
        <v>4</v>
      </c>
      <c r="K15" s="17">
        <v>2022.8</v>
      </c>
      <c r="L15" s="16">
        <v>3.83</v>
      </c>
      <c r="M15" s="18">
        <v>2289.4</v>
      </c>
      <c r="N15" s="17">
        <v>0</v>
      </c>
    </row>
    <row r="16" spans="1:14" hidden="1">
      <c r="A16" s="8" t="s">
        <v>14</v>
      </c>
      <c r="B16" s="13">
        <v>1.97</v>
      </c>
      <c r="C16" s="14">
        <v>126.9</v>
      </c>
      <c r="D16" s="15">
        <f>B16*C16</f>
        <v>249.99299999999999</v>
      </c>
      <c r="E16" s="16"/>
      <c r="F16" s="12"/>
      <c r="G16" s="17"/>
      <c r="H16" s="17"/>
      <c r="I16" s="17"/>
      <c r="J16" s="19"/>
      <c r="K16" s="17">
        <f>9.9+89</f>
        <v>98.9</v>
      </c>
      <c r="L16" s="11"/>
      <c r="M16" s="18">
        <v>0</v>
      </c>
      <c r="N16" s="17">
        <v>0</v>
      </c>
    </row>
    <row r="17" spans="1:15" ht="13.5" hidden="1">
      <c r="A17" s="26" t="s">
        <v>19</v>
      </c>
      <c r="B17" s="13">
        <f>D17/C17</f>
        <v>3.0528701757122079</v>
      </c>
      <c r="C17" s="27">
        <f>C14+C15+C16</f>
        <v>2551.9570000000003</v>
      </c>
      <c r="D17" s="28">
        <f>D14+D15+D16</f>
        <v>7790.7934150000001</v>
      </c>
      <c r="E17" s="9">
        <f>G17/F17</f>
        <v>3.2517397992821038</v>
      </c>
      <c r="F17" s="10">
        <f>F14+F15</f>
        <v>2730.2</v>
      </c>
      <c r="G17" s="11">
        <f>G14+G15</f>
        <v>8877.9</v>
      </c>
      <c r="H17" s="11"/>
      <c r="I17" s="11"/>
      <c r="J17" s="19"/>
      <c r="K17" s="31">
        <f>K14+K15+K16</f>
        <v>2424.3000000000002</v>
      </c>
      <c r="L17" s="4"/>
      <c r="M17" s="31">
        <f>M14+M15+M16</f>
        <v>2653.2000000000003</v>
      </c>
      <c r="N17" s="31">
        <f>N14+N15+N16</f>
        <v>0</v>
      </c>
    </row>
    <row r="18" spans="1:15" hidden="1">
      <c r="A18" s="8"/>
      <c r="B18" s="33"/>
      <c r="C18" s="34"/>
      <c r="D18" s="35"/>
      <c r="E18" s="24"/>
      <c r="F18" s="32"/>
      <c r="G18" s="4"/>
      <c r="H18" s="4"/>
      <c r="I18" s="4"/>
      <c r="J18" s="21"/>
      <c r="K18" s="36"/>
      <c r="L18" s="36"/>
      <c r="M18" s="4"/>
      <c r="N18" s="36"/>
    </row>
    <row r="19" spans="1:15" hidden="1">
      <c r="A19" s="8" t="s">
        <v>20</v>
      </c>
      <c r="B19" s="37"/>
      <c r="C19" s="32">
        <v>8862.9</v>
      </c>
      <c r="D19" s="35"/>
      <c r="E19" s="36"/>
      <c r="F19" s="38" t="e">
        <f>#REF!</f>
        <v>#REF!</v>
      </c>
      <c r="G19" s="36"/>
      <c r="H19" s="4">
        <v>6666.9</v>
      </c>
      <c r="I19" s="36"/>
      <c r="J19" s="21"/>
      <c r="K19" s="4"/>
      <c r="L19" s="4"/>
      <c r="M19" s="19">
        <v>7835.7</v>
      </c>
      <c r="N19" s="4"/>
    </row>
    <row r="20" spans="1:15" ht="25.5" hidden="1">
      <c r="A20" s="8" t="s">
        <v>21</v>
      </c>
      <c r="B20" s="40"/>
      <c r="C20" s="19">
        <f>(C9/C19)</f>
        <v>0.17123063557074997</v>
      </c>
      <c r="D20" s="41"/>
      <c r="E20" s="19"/>
      <c r="F20" s="19" t="e">
        <f>F9/F19</f>
        <v>#REF!</v>
      </c>
      <c r="G20" s="4"/>
      <c r="H20" s="19">
        <f>H9/H19</f>
        <v>0.15158469453569126</v>
      </c>
      <c r="I20" s="4"/>
      <c r="J20" s="21"/>
      <c r="K20" s="4"/>
      <c r="L20" s="4"/>
      <c r="M20" s="19">
        <f>M9/M19</f>
        <v>0.14533481373712623</v>
      </c>
      <c r="N20" s="4"/>
      <c r="O20" s="42" t="e">
        <f>(C20+F20+H20+M20)/4</f>
        <v>#REF!</v>
      </c>
    </row>
    <row r="21" spans="1:15" ht="25.5" hidden="1">
      <c r="A21" s="8" t="s">
        <v>22</v>
      </c>
      <c r="B21" s="40"/>
      <c r="C21" s="20">
        <f>C19</f>
        <v>8862.9</v>
      </c>
      <c r="D21" s="41"/>
      <c r="E21" s="19"/>
      <c r="F21" s="20" t="e">
        <f>F19</f>
        <v>#REF!</v>
      </c>
      <c r="G21" s="4"/>
      <c r="H21" s="39">
        <f>H19</f>
        <v>6666.9</v>
      </c>
      <c r="I21" s="4"/>
      <c r="J21" s="21"/>
      <c r="K21" s="43"/>
      <c r="L21" s="43"/>
      <c r="M21" s="19">
        <v>7024</v>
      </c>
      <c r="N21" s="43"/>
    </row>
    <row r="22" spans="1:15" ht="25.5" hidden="1">
      <c r="A22" s="8" t="s">
        <v>23</v>
      </c>
      <c r="B22" s="40"/>
      <c r="C22" s="19">
        <f>(C11/C21)</f>
        <v>0.24820318405939368</v>
      </c>
      <c r="D22" s="41"/>
      <c r="E22" s="40"/>
      <c r="F22" s="19" t="e">
        <f>(F11+F12)/F21</f>
        <v>#REF!</v>
      </c>
      <c r="G22" s="43"/>
      <c r="H22" s="19">
        <f>H11/H21</f>
        <v>0.1943031993880214</v>
      </c>
      <c r="I22" s="43"/>
      <c r="J22" s="21"/>
      <c r="K22" s="44"/>
      <c r="L22" s="44"/>
      <c r="M22" s="19">
        <f>M11/M21</f>
        <v>0.27482488610478356</v>
      </c>
      <c r="N22" s="44"/>
      <c r="O22" s="42" t="e">
        <f>(C22+F22+H22+M22)/4</f>
        <v>#REF!</v>
      </c>
    </row>
    <row r="23" spans="1:15" hidden="1">
      <c r="A23" s="45"/>
      <c r="B23" s="48"/>
      <c r="C23" s="46"/>
      <c r="D23" s="47"/>
      <c r="E23" s="48"/>
      <c r="F23" s="46"/>
      <c r="G23" s="44"/>
      <c r="H23" s="44"/>
      <c r="I23" s="44"/>
      <c r="J23" s="21"/>
      <c r="K23" s="4"/>
      <c r="L23" s="4"/>
      <c r="M23" s="4"/>
      <c r="N23" s="4"/>
    </row>
    <row r="24" spans="1:15" hidden="1">
      <c r="A24" s="8" t="s">
        <v>24</v>
      </c>
      <c r="B24" s="39"/>
      <c r="C24" s="39">
        <v>4415.2</v>
      </c>
      <c r="D24" s="41"/>
      <c r="E24" s="48"/>
      <c r="F24" s="39" t="e">
        <f>#REF!</f>
        <v>#REF!</v>
      </c>
      <c r="G24" s="4"/>
      <c r="H24" s="4" t="e">
        <f>#REF!</f>
        <v>#REF!</v>
      </c>
      <c r="I24" s="4"/>
      <c r="J24" s="21"/>
      <c r="K24" s="43"/>
      <c r="L24" s="43"/>
      <c r="M24" s="19">
        <v>3801.2</v>
      </c>
      <c r="N24" s="43"/>
    </row>
    <row r="25" spans="1:15" ht="38.25" hidden="1">
      <c r="A25" s="8" t="s">
        <v>25</v>
      </c>
      <c r="B25" s="49"/>
      <c r="C25" s="19">
        <f>(C14/C24)</f>
        <v>8.9318037687986962E-2</v>
      </c>
      <c r="D25" s="41"/>
      <c r="E25" s="50"/>
      <c r="F25" s="19" t="e">
        <f>(F14/F24)</f>
        <v>#REF!</v>
      </c>
      <c r="G25" s="43"/>
      <c r="H25" s="19" t="e">
        <f>H14/H24</f>
        <v>#REF!</v>
      </c>
      <c r="I25" s="43"/>
      <c r="J25" s="21"/>
      <c r="K25" s="43"/>
      <c r="L25" s="43"/>
      <c r="M25" s="19">
        <f>M14/M24</f>
        <v>9.5706618962432918E-2</v>
      </c>
      <c r="N25" s="43"/>
      <c r="O25" s="42" t="e">
        <f>(C25+F25+H25+M25)/4</f>
        <v>#REF!</v>
      </c>
    </row>
    <row r="26" spans="1:15" ht="25.5" hidden="1">
      <c r="A26" s="8" t="s">
        <v>26</v>
      </c>
      <c r="B26" s="40"/>
      <c r="C26" s="19">
        <f>(C15/C24)</f>
        <v>0.45993386483058529</v>
      </c>
      <c r="D26" s="41"/>
      <c r="E26" s="48"/>
      <c r="F26" s="19" t="e">
        <f>(F15/F24)</f>
        <v>#REF!</v>
      </c>
      <c r="G26" s="43"/>
      <c r="H26" s="19" t="e">
        <f>H15/H24</f>
        <v>#REF!</v>
      </c>
      <c r="I26" s="43"/>
      <c r="J26" s="21"/>
      <c r="K26" s="51"/>
      <c r="L26" s="51"/>
      <c r="M26" s="19">
        <f>M15/M24</f>
        <v>0.60228348942439236</v>
      </c>
      <c r="N26" s="51"/>
      <c r="O26" s="42" t="e">
        <f>(C26+F26+H26+M26)/4</f>
        <v>#REF!</v>
      </c>
    </row>
    <row r="27" spans="1:15" hidden="1"/>
    <row r="28" spans="1:15" hidden="1">
      <c r="A28" s="1"/>
    </row>
    <row r="29" spans="1:15" hidden="1">
      <c r="A29" s="1"/>
    </row>
    <row r="30" spans="1:15" hidden="1">
      <c r="A30" s="2" t="s">
        <v>27</v>
      </c>
      <c r="H30" s="2">
        <v>203.5</v>
      </c>
      <c r="I30" s="2">
        <v>879.9</v>
      </c>
    </row>
    <row r="31" spans="1:15" hidden="1">
      <c r="A31" s="2" t="s">
        <v>28</v>
      </c>
      <c r="H31" s="52">
        <f>H14-H30</f>
        <v>64.100000000000023</v>
      </c>
      <c r="I31" s="52">
        <f>I14-I30</f>
        <v>309.69999999999993</v>
      </c>
    </row>
    <row r="32" spans="1:15" hidden="1">
      <c r="A32" s="2" t="s">
        <v>29</v>
      </c>
      <c r="H32" s="2">
        <v>988.2</v>
      </c>
      <c r="I32" s="2">
        <v>3038.1</v>
      </c>
    </row>
    <row r="33" spans="1:46" hidden="1">
      <c r="A33" s="2" t="s">
        <v>30</v>
      </c>
      <c r="H33" s="52">
        <f>H15-H32</f>
        <v>430.20000000000005</v>
      </c>
      <c r="I33" s="52">
        <f>I15-I32</f>
        <v>1539.7000000000003</v>
      </c>
    </row>
    <row r="34" spans="1:46" hidden="1"/>
    <row r="35" spans="1:46" hidden="1">
      <c r="A35" s="2" t="s">
        <v>31</v>
      </c>
      <c r="H35" s="2">
        <v>705.5</v>
      </c>
      <c r="I35" s="2">
        <v>2961.4</v>
      </c>
    </row>
    <row r="36" spans="1:46" hidden="1">
      <c r="A36" s="2" t="s">
        <v>32</v>
      </c>
      <c r="H36" s="2">
        <f>1010.6-H35</f>
        <v>305.10000000000002</v>
      </c>
      <c r="I36" s="2">
        <f>4416.6-2961.4</f>
        <v>1455.2000000000003</v>
      </c>
    </row>
    <row r="37" spans="1:46" hidden="1">
      <c r="A37" s="2" t="s">
        <v>33</v>
      </c>
      <c r="H37" s="2">
        <f>89.4+763.3</f>
        <v>852.69999999999993</v>
      </c>
      <c r="I37" s="2">
        <f>2343.2+425.6</f>
        <v>2768.7999999999997</v>
      </c>
    </row>
    <row r="38" spans="1:46" ht="2.25" hidden="1" customHeight="1">
      <c r="A38" s="2" t="s">
        <v>32</v>
      </c>
      <c r="H38" s="2">
        <f>131.1+1164.3-H37</f>
        <v>442.69999999999993</v>
      </c>
      <c r="I38" s="2">
        <f>3776+652.5-I37</f>
        <v>1659.7000000000003</v>
      </c>
    </row>
    <row r="39" spans="1:46" hidden="1"/>
    <row r="40" spans="1:46" ht="25.5">
      <c r="A40" s="81" t="s">
        <v>45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</row>
    <row r="42" spans="1:46" ht="13.5" thickBot="1"/>
    <row r="43" spans="1:46" ht="20.25">
      <c r="A43" s="111" t="s">
        <v>34</v>
      </c>
      <c r="B43" s="84" t="s">
        <v>42</v>
      </c>
      <c r="C43" s="85"/>
      <c r="D43" s="85"/>
      <c r="E43" s="85"/>
      <c r="F43" s="85"/>
      <c r="G43" s="85"/>
      <c r="H43" s="85"/>
      <c r="I43" s="85"/>
      <c r="J43" s="86"/>
      <c r="K43" s="84" t="s">
        <v>43</v>
      </c>
      <c r="L43" s="85"/>
      <c r="M43" s="85"/>
      <c r="N43" s="85"/>
      <c r="O43" s="85"/>
      <c r="P43" s="85"/>
      <c r="Q43" s="85"/>
      <c r="R43" s="85"/>
      <c r="S43" s="86"/>
      <c r="T43" s="84" t="s">
        <v>44</v>
      </c>
      <c r="U43" s="85"/>
      <c r="V43" s="85"/>
      <c r="W43" s="85"/>
      <c r="X43" s="85"/>
      <c r="Y43" s="85"/>
      <c r="Z43" s="85"/>
      <c r="AA43" s="85"/>
      <c r="AB43" s="86"/>
      <c r="AC43" s="84" t="s">
        <v>46</v>
      </c>
      <c r="AD43" s="85"/>
      <c r="AE43" s="85"/>
      <c r="AF43" s="85"/>
      <c r="AG43" s="85"/>
      <c r="AH43" s="85"/>
      <c r="AI43" s="85"/>
      <c r="AJ43" s="85"/>
      <c r="AK43" s="86"/>
      <c r="AL43" s="84" t="s">
        <v>47</v>
      </c>
      <c r="AM43" s="85"/>
      <c r="AN43" s="85"/>
      <c r="AO43" s="85"/>
      <c r="AP43" s="85"/>
      <c r="AQ43" s="85"/>
      <c r="AR43" s="85"/>
      <c r="AS43" s="85"/>
      <c r="AT43" s="86"/>
    </row>
    <row r="44" spans="1:46" ht="37.5" customHeight="1">
      <c r="A44" s="112"/>
      <c r="B44" s="87" t="s">
        <v>41</v>
      </c>
      <c r="C44" s="88"/>
      <c r="D44" s="88"/>
      <c r="E44" s="88" t="s">
        <v>40</v>
      </c>
      <c r="F44" s="88"/>
      <c r="G44" s="88"/>
      <c r="H44" s="88" t="s">
        <v>35</v>
      </c>
      <c r="I44" s="88"/>
      <c r="J44" s="89"/>
      <c r="K44" s="87" t="s">
        <v>41</v>
      </c>
      <c r="L44" s="88"/>
      <c r="M44" s="88"/>
      <c r="N44" s="88" t="s">
        <v>40</v>
      </c>
      <c r="O44" s="88"/>
      <c r="P44" s="88"/>
      <c r="Q44" s="88" t="s">
        <v>35</v>
      </c>
      <c r="R44" s="88"/>
      <c r="S44" s="89"/>
      <c r="T44" s="87" t="s">
        <v>41</v>
      </c>
      <c r="U44" s="88"/>
      <c r="V44" s="88"/>
      <c r="W44" s="88" t="s">
        <v>40</v>
      </c>
      <c r="X44" s="88"/>
      <c r="Y44" s="88"/>
      <c r="Z44" s="88" t="s">
        <v>35</v>
      </c>
      <c r="AA44" s="88"/>
      <c r="AB44" s="89"/>
      <c r="AC44" s="87" t="s">
        <v>41</v>
      </c>
      <c r="AD44" s="88"/>
      <c r="AE44" s="88"/>
      <c r="AF44" s="88" t="s">
        <v>40</v>
      </c>
      <c r="AG44" s="88"/>
      <c r="AH44" s="88"/>
      <c r="AI44" s="88" t="s">
        <v>35</v>
      </c>
      <c r="AJ44" s="88"/>
      <c r="AK44" s="89"/>
      <c r="AL44" s="87" t="s">
        <v>41</v>
      </c>
      <c r="AM44" s="88"/>
      <c r="AN44" s="88"/>
      <c r="AO44" s="88" t="s">
        <v>48</v>
      </c>
      <c r="AP44" s="88"/>
      <c r="AQ44" s="88"/>
      <c r="AR44" s="88" t="s">
        <v>35</v>
      </c>
      <c r="AS44" s="88"/>
      <c r="AT44" s="89"/>
    </row>
    <row r="45" spans="1:46" ht="18" customHeight="1">
      <c r="A45" s="112"/>
      <c r="B45" s="97" t="s">
        <v>49</v>
      </c>
      <c r="C45" s="90" t="s">
        <v>36</v>
      </c>
      <c r="D45" s="90" t="s">
        <v>8</v>
      </c>
      <c r="E45" s="92" t="s">
        <v>49</v>
      </c>
      <c r="F45" s="90" t="s">
        <v>36</v>
      </c>
      <c r="G45" s="90" t="s">
        <v>8</v>
      </c>
      <c r="H45" s="92" t="s">
        <v>49</v>
      </c>
      <c r="I45" s="95" t="s">
        <v>38</v>
      </c>
      <c r="J45" s="91" t="s">
        <v>8</v>
      </c>
      <c r="K45" s="97" t="s">
        <v>49</v>
      </c>
      <c r="L45" s="90" t="s">
        <v>36</v>
      </c>
      <c r="M45" s="90" t="s">
        <v>8</v>
      </c>
      <c r="N45" s="92" t="s">
        <v>49</v>
      </c>
      <c r="O45" s="90" t="s">
        <v>36</v>
      </c>
      <c r="P45" s="90" t="s">
        <v>8</v>
      </c>
      <c r="Q45" s="92" t="s">
        <v>49</v>
      </c>
      <c r="R45" s="95" t="s">
        <v>38</v>
      </c>
      <c r="S45" s="91" t="s">
        <v>8</v>
      </c>
      <c r="T45" s="92" t="s">
        <v>49</v>
      </c>
      <c r="U45" s="90" t="s">
        <v>36</v>
      </c>
      <c r="V45" s="90" t="s">
        <v>8</v>
      </c>
      <c r="W45" s="92" t="s">
        <v>49</v>
      </c>
      <c r="X45" s="90" t="s">
        <v>36</v>
      </c>
      <c r="Y45" s="90" t="s">
        <v>8</v>
      </c>
      <c r="Z45" s="90" t="s">
        <v>37</v>
      </c>
      <c r="AA45" s="90"/>
      <c r="AB45" s="91"/>
      <c r="AC45" s="92" t="s">
        <v>49</v>
      </c>
      <c r="AD45" s="90" t="s">
        <v>36</v>
      </c>
      <c r="AE45" s="90" t="s">
        <v>8</v>
      </c>
      <c r="AF45" s="92" t="s">
        <v>49</v>
      </c>
      <c r="AG45" s="90" t="s">
        <v>36</v>
      </c>
      <c r="AH45" s="90" t="s">
        <v>8</v>
      </c>
      <c r="AI45" s="90" t="s">
        <v>37</v>
      </c>
      <c r="AJ45" s="90"/>
      <c r="AK45" s="91"/>
      <c r="AL45" s="92" t="s">
        <v>49</v>
      </c>
      <c r="AM45" s="90" t="s">
        <v>36</v>
      </c>
      <c r="AN45" s="90" t="s">
        <v>8</v>
      </c>
      <c r="AO45" s="92" t="s">
        <v>49</v>
      </c>
      <c r="AP45" s="90" t="s">
        <v>36</v>
      </c>
      <c r="AQ45" s="90" t="s">
        <v>8</v>
      </c>
      <c r="AR45" s="90" t="s">
        <v>37</v>
      </c>
      <c r="AS45" s="90"/>
      <c r="AT45" s="91"/>
    </row>
    <row r="46" spans="1:46" ht="42" customHeight="1">
      <c r="A46" s="112"/>
      <c r="B46" s="98"/>
      <c r="C46" s="90"/>
      <c r="D46" s="90"/>
      <c r="E46" s="93"/>
      <c r="F46" s="90"/>
      <c r="G46" s="90"/>
      <c r="H46" s="93"/>
      <c r="I46" s="96"/>
      <c r="J46" s="94"/>
      <c r="K46" s="98"/>
      <c r="L46" s="90"/>
      <c r="M46" s="90"/>
      <c r="N46" s="93"/>
      <c r="O46" s="90"/>
      <c r="P46" s="90"/>
      <c r="Q46" s="93"/>
      <c r="R46" s="96"/>
      <c r="S46" s="94"/>
      <c r="T46" s="93"/>
      <c r="U46" s="90"/>
      <c r="V46" s="90"/>
      <c r="W46" s="93"/>
      <c r="X46" s="90"/>
      <c r="Y46" s="90"/>
      <c r="Z46" s="67" t="s">
        <v>11</v>
      </c>
      <c r="AA46" s="67" t="s">
        <v>38</v>
      </c>
      <c r="AB46" s="75" t="s">
        <v>8</v>
      </c>
      <c r="AC46" s="93"/>
      <c r="AD46" s="90"/>
      <c r="AE46" s="90"/>
      <c r="AF46" s="93"/>
      <c r="AG46" s="90"/>
      <c r="AH46" s="90"/>
      <c r="AI46" s="67" t="s">
        <v>11</v>
      </c>
      <c r="AJ46" s="67" t="s">
        <v>38</v>
      </c>
      <c r="AK46" s="75" t="s">
        <v>8</v>
      </c>
      <c r="AL46" s="93"/>
      <c r="AM46" s="90"/>
      <c r="AN46" s="90"/>
      <c r="AO46" s="93"/>
      <c r="AP46" s="90"/>
      <c r="AQ46" s="90"/>
      <c r="AR46" s="67" t="s">
        <v>11</v>
      </c>
      <c r="AS46" s="67" t="s">
        <v>38</v>
      </c>
      <c r="AT46" s="75" t="s">
        <v>8</v>
      </c>
    </row>
    <row r="47" spans="1:46" ht="60" customHeight="1">
      <c r="A47" s="53" t="s">
        <v>13</v>
      </c>
      <c r="B47" s="54">
        <v>5.5810000000000004</v>
      </c>
      <c r="C47" s="71">
        <f>D53*D54</f>
        <v>808.97481127208061</v>
      </c>
      <c r="D47" s="71">
        <f>B47*C47</f>
        <v>4514.8884217094819</v>
      </c>
      <c r="E47" s="70">
        <f>SUM(G47/F47)</f>
        <v>5.007427152968611</v>
      </c>
      <c r="F47" s="71">
        <v>910.84699999999998</v>
      </c>
      <c r="G47" s="71">
        <v>4561</v>
      </c>
      <c r="H47" s="69">
        <f t="shared" ref="H47:J52" si="0">E47-B47</f>
        <v>-0.57357284703138944</v>
      </c>
      <c r="I47" s="70">
        <f t="shared" si="0"/>
        <v>101.87218872791937</v>
      </c>
      <c r="J47" s="76">
        <f t="shared" si="0"/>
        <v>46.111578290518082</v>
      </c>
      <c r="K47" s="54">
        <v>5.2037132000000001</v>
      </c>
      <c r="L47" s="71">
        <f>M53*M54</f>
        <v>883.18332384580003</v>
      </c>
      <c r="M47" s="71">
        <f>K47*L47</f>
        <v>4595.8327203162644</v>
      </c>
      <c r="N47" s="69">
        <f>SUM(P47/O47)</f>
        <v>5.137487369484675</v>
      </c>
      <c r="O47" s="70">
        <v>742.25</v>
      </c>
      <c r="P47" s="71">
        <v>3813.3</v>
      </c>
      <c r="Q47" s="69">
        <f t="shared" ref="Q47:S52" si="1">N47-K47</f>
        <v>-6.6225830515325157E-2</v>
      </c>
      <c r="R47" s="70">
        <f t="shared" si="1"/>
        <v>-140.93332384580003</v>
      </c>
      <c r="S47" s="76">
        <f t="shared" si="1"/>
        <v>-782.5327203162642</v>
      </c>
      <c r="T47" s="54">
        <v>5.4911564999999998</v>
      </c>
      <c r="U47" s="71">
        <f>V53*V54</f>
        <v>703.79138799999998</v>
      </c>
      <c r="V47" s="71">
        <f>SUM(T47*U47)</f>
        <v>3864.6286548602216</v>
      </c>
      <c r="W47" s="69">
        <f>SUM(T47*0.952110901007)*1.00484</f>
        <v>5.2534944022053258</v>
      </c>
      <c r="X47" s="70">
        <v>789.23599999999999</v>
      </c>
      <c r="Y47" s="71">
        <f>SUM(W47*X47)</f>
        <v>4146.2469080189221</v>
      </c>
      <c r="Z47" s="69">
        <f t="shared" ref="Z47:AB52" si="2">W47-T47</f>
        <v>-0.23766209779467395</v>
      </c>
      <c r="AA47" s="70">
        <f t="shared" si="2"/>
        <v>85.444612000000006</v>
      </c>
      <c r="AB47" s="76">
        <f t="shared" si="2"/>
        <v>281.61825315870055</v>
      </c>
      <c r="AC47" s="54">
        <v>5.6443899999999996</v>
      </c>
      <c r="AD47" s="71">
        <f>AE53*AE54</f>
        <v>690.79836411000008</v>
      </c>
      <c r="AE47" s="71">
        <f>SUM(AC47*AD47)</f>
        <v>3899.1353783988429</v>
      </c>
      <c r="AF47" s="69">
        <f>SUM(AC47*0.9722799)*1.004113</f>
        <v>5.5104987882848011</v>
      </c>
      <c r="AG47" s="70">
        <v>881.62400000000002</v>
      </c>
      <c r="AH47" s="71">
        <f>SUM(AF47*AG47)</f>
        <v>4858.1879837227998</v>
      </c>
      <c r="AI47" s="69">
        <f t="shared" ref="AI47:AK52" si="3">AF47-AC47</f>
        <v>-0.13389121171519847</v>
      </c>
      <c r="AJ47" s="70">
        <f t="shared" si="3"/>
        <v>190.82563588999994</v>
      </c>
      <c r="AK47" s="76">
        <f t="shared" si="3"/>
        <v>959.05260532395687</v>
      </c>
      <c r="AL47" s="69">
        <v>6.0397930000000004</v>
      </c>
      <c r="AM47" s="70">
        <f>SUM(AN53*AN54)</f>
        <v>660.458844</v>
      </c>
      <c r="AN47" s="71">
        <f>SUM(AL47*AM47)</f>
        <v>3989.0347027792923</v>
      </c>
      <c r="AO47" s="69">
        <v>6.0397930000000004</v>
      </c>
      <c r="AP47" s="70">
        <v>802</v>
      </c>
      <c r="AQ47" s="71">
        <f>SUM(AO47*AP47)</f>
        <v>4843.9139860000005</v>
      </c>
      <c r="AR47" s="69">
        <f t="shared" ref="AR47:AT52" si="4">AO47-AL47</f>
        <v>0</v>
      </c>
      <c r="AS47" s="70">
        <f t="shared" si="4"/>
        <v>141.541156</v>
      </c>
      <c r="AT47" s="76">
        <f t="shared" si="4"/>
        <v>854.8792832207082</v>
      </c>
    </row>
    <row r="48" spans="1:46" ht="60" customHeight="1">
      <c r="A48" s="53" t="s">
        <v>15</v>
      </c>
      <c r="B48" s="54">
        <v>4.5730000000000004</v>
      </c>
      <c r="C48" s="71">
        <f>D55*D56</f>
        <v>1337.6993678663998</v>
      </c>
      <c r="D48" s="71">
        <f>B48*C48</f>
        <v>6117.2992092530467</v>
      </c>
      <c r="E48" s="70">
        <f>SUM(G48/F48)</f>
        <v>4.0205962981621663</v>
      </c>
      <c r="F48" s="71">
        <v>1528.43</v>
      </c>
      <c r="G48" s="71">
        <v>6145.2</v>
      </c>
      <c r="H48" s="69">
        <f t="shared" si="0"/>
        <v>-0.55240370183783405</v>
      </c>
      <c r="I48" s="70">
        <f t="shared" si="0"/>
        <v>190.73063213360024</v>
      </c>
      <c r="J48" s="76">
        <f t="shared" si="0"/>
        <v>27.900790746953135</v>
      </c>
      <c r="K48" s="54">
        <v>4.2335618000000004</v>
      </c>
      <c r="L48" s="71">
        <f>M55*M56</f>
        <v>1220.7899409802869</v>
      </c>
      <c r="M48" s="71">
        <f>K48*L48</f>
        <v>5168.2896599583974</v>
      </c>
      <c r="N48" s="69">
        <f>SUM(P48/O48)</f>
        <v>4.0982880444335077</v>
      </c>
      <c r="O48" s="70">
        <v>1422.35</v>
      </c>
      <c r="P48" s="71">
        <v>5829.2</v>
      </c>
      <c r="Q48" s="69">
        <f t="shared" si="1"/>
        <v>-0.13527375556649268</v>
      </c>
      <c r="R48" s="70">
        <f t="shared" si="1"/>
        <v>201.56005901971298</v>
      </c>
      <c r="S48" s="76">
        <f t="shared" si="1"/>
        <v>660.91034004160247</v>
      </c>
      <c r="T48" s="54">
        <v>4.3462075000000002</v>
      </c>
      <c r="U48" s="71">
        <f>V55*V56</f>
        <v>1237.0113330000001</v>
      </c>
      <c r="V48" s="71">
        <f>SUM(T48*U48)</f>
        <v>5376.3079330695982</v>
      </c>
      <c r="W48" s="69">
        <f>SUM(T48*0.952110901007)*1.00484</f>
        <v>4.1580998050361169</v>
      </c>
      <c r="X48" s="70">
        <v>1516.64</v>
      </c>
      <c r="Y48" s="71">
        <f>SUM(W48*X48)</f>
        <v>6306.3404883099765</v>
      </c>
      <c r="Z48" s="69">
        <f t="shared" si="2"/>
        <v>-0.18810769496388335</v>
      </c>
      <c r="AA48" s="70">
        <f t="shared" si="2"/>
        <v>279.62866699999995</v>
      </c>
      <c r="AB48" s="76">
        <f t="shared" si="2"/>
        <v>930.03255524037831</v>
      </c>
      <c r="AC48" s="54">
        <v>4.3116766198900001</v>
      </c>
      <c r="AD48" s="71">
        <f>AE55*AE56</f>
        <v>1136.4999198147</v>
      </c>
      <c r="AE48" s="71">
        <f>SUM(AC48*AD48)</f>
        <v>4900.2201327719013</v>
      </c>
      <c r="AF48" s="69">
        <f>SUM(AC48*0.9722799)*1.004113</f>
        <v>4.2093988525562116</v>
      </c>
      <c r="AG48" s="70">
        <v>1543.1679999999999</v>
      </c>
      <c r="AH48" s="71">
        <f>SUM(AF48*AG48)</f>
        <v>6495.8096085014631</v>
      </c>
      <c r="AI48" s="69">
        <f t="shared" si="3"/>
        <v>-0.10227776733378846</v>
      </c>
      <c r="AJ48" s="70">
        <f t="shared" si="3"/>
        <v>406.66808018529991</v>
      </c>
      <c r="AK48" s="76">
        <f t="shared" si="3"/>
        <v>1595.5894757295619</v>
      </c>
      <c r="AL48" s="69">
        <v>4.6136369999999998</v>
      </c>
      <c r="AM48" s="70">
        <f>SUM(AN55*AN56)</f>
        <v>1091.3868460000001</v>
      </c>
      <c r="AN48" s="71">
        <f>SUM(AL48*AM48)</f>
        <v>5035.2627340189019</v>
      </c>
      <c r="AO48" s="69">
        <v>4.6136369999999998</v>
      </c>
      <c r="AP48" s="70">
        <v>1403</v>
      </c>
      <c r="AQ48" s="71">
        <f>SUM(AO48*AP48)</f>
        <v>6472.9327109999995</v>
      </c>
      <c r="AR48" s="69">
        <f t="shared" si="4"/>
        <v>0</v>
      </c>
      <c r="AS48" s="70">
        <f t="shared" si="4"/>
        <v>311.61315399999989</v>
      </c>
      <c r="AT48" s="76">
        <f t="shared" si="4"/>
        <v>1437.6699769810975</v>
      </c>
    </row>
    <row r="49" spans="1:46" ht="60" customHeight="1">
      <c r="A49" s="55" t="s">
        <v>16</v>
      </c>
      <c r="B49" s="56">
        <f>D49/C49</f>
        <v>4.9528651037436529</v>
      </c>
      <c r="C49" s="73">
        <f>C47+C48</f>
        <v>2146.6741791384802</v>
      </c>
      <c r="D49" s="73">
        <f>D47+D48</f>
        <v>10632.18763096253</v>
      </c>
      <c r="E49" s="72">
        <f>G49/F49</f>
        <v>4.389087422215681</v>
      </c>
      <c r="F49" s="73">
        <f>F47+F48</f>
        <v>2439.277</v>
      </c>
      <c r="G49" s="73">
        <f>G47+G48</f>
        <v>10706.2</v>
      </c>
      <c r="H49" s="72">
        <f t="shared" si="0"/>
        <v>-0.56377768152797181</v>
      </c>
      <c r="I49" s="77">
        <f t="shared" si="0"/>
        <v>292.60282086151983</v>
      </c>
      <c r="J49" s="78">
        <f t="shared" si="0"/>
        <v>74.012369037471217</v>
      </c>
      <c r="K49" s="56">
        <f>M49/L49</f>
        <v>4.6408015460604046</v>
      </c>
      <c r="L49" s="73">
        <f>L47+L48</f>
        <v>2103.973264826087</v>
      </c>
      <c r="M49" s="73">
        <f>M47+M48</f>
        <v>9764.1223802746608</v>
      </c>
      <c r="N49" s="72">
        <f>P49/O49</f>
        <v>4.4546336505589945</v>
      </c>
      <c r="O49" s="73">
        <f>O47+O48</f>
        <v>2164.6</v>
      </c>
      <c r="P49" s="73">
        <f>SUM(P47:P48)</f>
        <v>9642.5</v>
      </c>
      <c r="Q49" s="72">
        <f t="shared" si="1"/>
        <v>-0.18616789550141011</v>
      </c>
      <c r="R49" s="77">
        <f t="shared" si="1"/>
        <v>60.626735173912948</v>
      </c>
      <c r="S49" s="78">
        <f t="shared" si="1"/>
        <v>-121.62238027466083</v>
      </c>
      <c r="T49" s="56">
        <f>V49/U49</f>
        <v>4.7613992333895849</v>
      </c>
      <c r="U49" s="73">
        <f>U47+U48</f>
        <v>1940.802721</v>
      </c>
      <c r="V49" s="73">
        <f>SUM(V47:V48)</f>
        <v>9240.9365879298202</v>
      </c>
      <c r="W49" s="72">
        <f>Y49/X49</f>
        <v>4.533022329183745</v>
      </c>
      <c r="X49" s="73">
        <f>X47+X48</f>
        <v>2305.8760000000002</v>
      </c>
      <c r="Y49" s="73">
        <f>SUM(Y47:Y48)</f>
        <v>10452.587396328898</v>
      </c>
      <c r="Z49" s="72">
        <f t="shared" si="2"/>
        <v>-0.22837690420583989</v>
      </c>
      <c r="AA49" s="77">
        <f t="shared" si="2"/>
        <v>365.07327900000018</v>
      </c>
      <c r="AB49" s="78">
        <f t="shared" si="2"/>
        <v>1211.6508083990775</v>
      </c>
      <c r="AC49" s="56">
        <f>AE49/AD49</f>
        <v>4.8155003419974483</v>
      </c>
      <c r="AD49" s="73">
        <f>AD47+AD48</f>
        <v>1827.2982839247002</v>
      </c>
      <c r="AE49" s="73">
        <f>SUM(AE47:AE48)</f>
        <v>8799.3555111707446</v>
      </c>
      <c r="AF49" s="74">
        <f>AH49/AG49</f>
        <v>4.682462492545449</v>
      </c>
      <c r="AG49" s="73">
        <f>AG47+AG48</f>
        <v>2424.7919999999999</v>
      </c>
      <c r="AH49" s="73">
        <f>SUM(AH47:AH48)</f>
        <v>11353.997592224263</v>
      </c>
      <c r="AI49" s="72">
        <f t="shared" si="3"/>
        <v>-0.13303784945199926</v>
      </c>
      <c r="AJ49" s="77">
        <f t="shared" si="3"/>
        <v>597.49371607529974</v>
      </c>
      <c r="AK49" s="78">
        <f t="shared" si="3"/>
        <v>2554.6420810535183</v>
      </c>
      <c r="AL49" s="72">
        <f>AN49/AM49</f>
        <v>5.1513084105017235</v>
      </c>
      <c r="AM49" s="73">
        <f>AM47+AM48</f>
        <v>1751.8456900000001</v>
      </c>
      <c r="AN49" s="73">
        <f>SUM(AN47:AN48)</f>
        <v>9024.2974367981951</v>
      </c>
      <c r="AO49" s="72">
        <f>AQ49/AP49</f>
        <v>5.1323567786848079</v>
      </c>
      <c r="AP49" s="73">
        <f>AP47+AP48</f>
        <v>2205</v>
      </c>
      <c r="AQ49" s="73">
        <f>SUM(AQ47:AQ48)</f>
        <v>11316.846697000001</v>
      </c>
      <c r="AR49" s="72">
        <f t="shared" si="4"/>
        <v>-1.8951631816915615E-2</v>
      </c>
      <c r="AS49" s="77">
        <f t="shared" si="4"/>
        <v>453.1543099999999</v>
      </c>
      <c r="AT49" s="78">
        <f t="shared" si="4"/>
        <v>2292.5492602018057</v>
      </c>
    </row>
    <row r="50" spans="1:46" ht="60" customHeight="1">
      <c r="A50" s="53" t="s">
        <v>17</v>
      </c>
      <c r="B50" s="54">
        <v>5.63</v>
      </c>
      <c r="C50" s="70">
        <f>D57*D58</f>
        <v>363.59730000000002</v>
      </c>
      <c r="D50" s="71">
        <f>B50*C50</f>
        <v>2047.0527990000001</v>
      </c>
      <c r="E50" s="70">
        <f>SUM(G50/F50)</f>
        <v>5.0316393763454892</v>
      </c>
      <c r="F50" s="70">
        <v>306.58</v>
      </c>
      <c r="G50" s="71">
        <v>1542.6</v>
      </c>
      <c r="H50" s="69">
        <f t="shared" si="0"/>
        <v>-0.5983606236545107</v>
      </c>
      <c r="I50" s="70">
        <f t="shared" si="0"/>
        <v>-57.017300000000034</v>
      </c>
      <c r="J50" s="76">
        <f t="shared" si="0"/>
        <v>-504.45279900000014</v>
      </c>
      <c r="K50" s="54">
        <v>5.2277943999999996</v>
      </c>
      <c r="L50" s="70">
        <f>M57*M58</f>
        <v>360.82530000000003</v>
      </c>
      <c r="M50" s="71">
        <f>K50*L50</f>
        <v>1886.3204827183199</v>
      </c>
      <c r="N50" s="69">
        <f t="shared" ref="N50:N51" si="5">SUM(P50/O50)</f>
        <v>5.1865168539325843</v>
      </c>
      <c r="O50" s="70">
        <v>267</v>
      </c>
      <c r="P50" s="68">
        <v>1384.8</v>
      </c>
      <c r="Q50" s="69">
        <f t="shared" si="1"/>
        <v>-4.1277546067415294E-2</v>
      </c>
      <c r="R50" s="70">
        <f t="shared" si="1"/>
        <v>-93.825300000000027</v>
      </c>
      <c r="S50" s="76">
        <f t="shared" si="1"/>
        <v>-501.52048271831995</v>
      </c>
      <c r="T50" s="54">
        <v>5.5327159000000004</v>
      </c>
      <c r="U50" s="70">
        <f>V57*V58</f>
        <v>290.97039720000004</v>
      </c>
      <c r="V50" s="71">
        <f t="shared" ref="V50:V51" si="6">SUM(T50*U50)</f>
        <v>1609.8565430177557</v>
      </c>
      <c r="W50" s="69">
        <f>SUM(N50*1.17010693857)*0.9975767</f>
        <v>6.0540728847790151</v>
      </c>
      <c r="X50" s="70">
        <v>282.02999999999997</v>
      </c>
      <c r="Y50" s="71">
        <f t="shared" ref="Y50:Y51" si="7">SUM(W50*X50)</f>
        <v>1707.4301756942255</v>
      </c>
      <c r="Z50" s="69">
        <f t="shared" si="2"/>
        <v>0.52135698477901471</v>
      </c>
      <c r="AA50" s="70">
        <f t="shared" si="2"/>
        <v>-8.9403972000000635</v>
      </c>
      <c r="AB50" s="76">
        <f t="shared" si="2"/>
        <v>97.573632676469742</v>
      </c>
      <c r="AC50" s="54">
        <v>5.6593900000000001</v>
      </c>
      <c r="AD50" s="70">
        <f>AE57*AE58</f>
        <v>276.80000034975001</v>
      </c>
      <c r="AE50" s="71">
        <f t="shared" ref="AE50:AE51" si="8">SUM(AC50*AD50)</f>
        <v>1566.5191539793718</v>
      </c>
      <c r="AF50" s="69">
        <f>SUM(AC50*1.04445668944)*1.005228</f>
        <v>5.9418903875736433</v>
      </c>
      <c r="AG50" s="70">
        <v>351.61599999999999</v>
      </c>
      <c r="AH50" s="71">
        <f t="shared" ref="AH50:AH51" si="9">SUM(AF50*AG50)</f>
        <v>2089.2637305170942</v>
      </c>
      <c r="AI50" s="69">
        <f t="shared" si="3"/>
        <v>0.28250038757364315</v>
      </c>
      <c r="AJ50" s="70">
        <f t="shared" si="3"/>
        <v>74.815999650249978</v>
      </c>
      <c r="AK50" s="76">
        <f t="shared" si="3"/>
        <v>522.74457653772242</v>
      </c>
      <c r="AL50" s="69">
        <v>6.0546470000000001</v>
      </c>
      <c r="AM50" s="70">
        <f>SUM(AN57*AN58)</f>
        <v>272.91012000000001</v>
      </c>
      <c r="AN50" s="71">
        <f t="shared" ref="AN50:AN51" si="10">SUM(AL50*AM50)</f>
        <v>1652.3744393276402</v>
      </c>
      <c r="AO50" s="69">
        <v>6.0546470000000001</v>
      </c>
      <c r="AP50" s="70">
        <v>288</v>
      </c>
      <c r="AQ50" s="71">
        <f t="shared" ref="AQ50:AQ51" si="11">SUM(AO50*AP50)</f>
        <v>1743.7383360000001</v>
      </c>
      <c r="AR50" s="69">
        <f t="shared" si="4"/>
        <v>0</v>
      </c>
      <c r="AS50" s="70">
        <f t="shared" si="4"/>
        <v>15.089879999999994</v>
      </c>
      <c r="AT50" s="76">
        <f t="shared" si="4"/>
        <v>91.363896672359942</v>
      </c>
    </row>
    <row r="51" spans="1:46" ht="60" customHeight="1">
      <c r="A51" s="53" t="s">
        <v>18</v>
      </c>
      <c r="B51" s="54">
        <v>4.3</v>
      </c>
      <c r="C51" s="70">
        <f>D57*D59</f>
        <v>1439.1331714699998</v>
      </c>
      <c r="D51" s="71">
        <f>B51*C51</f>
        <v>6188.2726373209989</v>
      </c>
      <c r="E51" s="70">
        <f>SUM(G51/F51)</f>
        <v>3.8318886233811065</v>
      </c>
      <c r="F51" s="70">
        <v>1853.89</v>
      </c>
      <c r="G51" s="71">
        <v>7103.9</v>
      </c>
      <c r="H51" s="69">
        <f t="shared" si="0"/>
        <v>-0.46811137661889335</v>
      </c>
      <c r="I51" s="70">
        <f t="shared" si="0"/>
        <v>414.75682853000035</v>
      </c>
      <c r="J51" s="76">
        <f t="shared" si="0"/>
        <v>915.62736267900073</v>
      </c>
      <c r="K51" s="54">
        <v>4.0333424000000004</v>
      </c>
      <c r="L51" s="70">
        <f>M57*M59</f>
        <v>1428.1611161999999</v>
      </c>
      <c r="M51" s="71">
        <f>K51*L51</f>
        <v>5760.2627840007872</v>
      </c>
      <c r="N51" s="69">
        <f t="shared" si="5"/>
        <v>3.8536448739079385</v>
      </c>
      <c r="O51" s="70">
        <v>1856.58</v>
      </c>
      <c r="P51" s="68">
        <v>7154.6</v>
      </c>
      <c r="Q51" s="69">
        <f t="shared" si="1"/>
        <v>-0.17969752609206191</v>
      </c>
      <c r="R51" s="70">
        <f t="shared" si="1"/>
        <v>428.4188838</v>
      </c>
      <c r="S51" s="76">
        <f t="shared" si="1"/>
        <v>1394.3372159992132</v>
      </c>
      <c r="T51" s="54">
        <v>4.1192605999999996</v>
      </c>
      <c r="U51" s="70">
        <f>V57*V59</f>
        <v>1454.8519859999999</v>
      </c>
      <c r="V51" s="71">
        <f t="shared" si="6"/>
        <v>5992.9144647615503</v>
      </c>
      <c r="W51" s="69">
        <f>SUM(N51*1.17010693857)*0.997577</f>
        <v>4.4982508708286728</v>
      </c>
      <c r="X51" s="70">
        <v>1842.45</v>
      </c>
      <c r="Y51" s="71">
        <f t="shared" si="7"/>
        <v>8287.8023169582884</v>
      </c>
      <c r="Z51" s="69">
        <f t="shared" si="2"/>
        <v>0.3789902708286732</v>
      </c>
      <c r="AA51" s="70">
        <f t="shared" si="2"/>
        <v>387.59801400000015</v>
      </c>
      <c r="AB51" s="76">
        <f t="shared" si="2"/>
        <v>2294.8878521967381</v>
      </c>
      <c r="AC51" s="54">
        <v>4.3128929999999999</v>
      </c>
      <c r="AD51" s="70">
        <f>AE57*AE59</f>
        <v>1384.2000010417501</v>
      </c>
      <c r="AE51" s="71">
        <f t="shared" si="8"/>
        <v>5969.906495092956</v>
      </c>
      <c r="AF51" s="69">
        <f>SUM(AC51*1.04445668944)*1.005228</f>
        <v>4.528180150039784</v>
      </c>
      <c r="AG51" s="70">
        <v>2009.0730000000001</v>
      </c>
      <c r="AH51" s="71">
        <f t="shared" si="9"/>
        <v>9097.4444785808791</v>
      </c>
      <c r="AI51" s="69">
        <f t="shared" si="3"/>
        <v>0.21528715003978416</v>
      </c>
      <c r="AJ51" s="70">
        <f t="shared" si="3"/>
        <v>624.87299895825004</v>
      </c>
      <c r="AK51" s="76">
        <f t="shared" si="3"/>
        <v>3127.5379834879232</v>
      </c>
      <c r="AL51" s="69">
        <v>4.6147390000000001</v>
      </c>
      <c r="AM51" s="70">
        <f>SUM(AN57*AN59)</f>
        <v>1364.5505999999998</v>
      </c>
      <c r="AN51" s="71">
        <f t="shared" si="10"/>
        <v>6297.0448712933994</v>
      </c>
      <c r="AO51" s="69">
        <v>4.6147390000000001</v>
      </c>
      <c r="AP51" s="70">
        <v>1918</v>
      </c>
      <c r="AQ51" s="71">
        <f t="shared" si="11"/>
        <v>8851.069402000001</v>
      </c>
      <c r="AR51" s="69">
        <f t="shared" si="4"/>
        <v>0</v>
      </c>
      <c r="AS51" s="70">
        <f t="shared" si="4"/>
        <v>553.4494000000002</v>
      </c>
      <c r="AT51" s="76">
        <f t="shared" si="4"/>
        <v>2554.0245307066016</v>
      </c>
    </row>
    <row r="52" spans="1:46" ht="60" customHeight="1">
      <c r="A52" s="55" t="s">
        <v>19</v>
      </c>
      <c r="B52" s="56">
        <f>D52/C52</f>
        <v>4.568251087255252</v>
      </c>
      <c r="C52" s="73">
        <f>SUM(C50:C51)</f>
        <v>1802.7304714699999</v>
      </c>
      <c r="D52" s="73">
        <f>SUM(D50:D51)</f>
        <v>8235.3254363209999</v>
      </c>
      <c r="E52" s="72">
        <f>G52/F52</f>
        <v>4.0021384235837569</v>
      </c>
      <c r="F52" s="73">
        <f>SUM(F50:F51)</f>
        <v>2160.4700000000003</v>
      </c>
      <c r="G52" s="73">
        <f>SUM(G50:G51)</f>
        <v>8646.5</v>
      </c>
      <c r="H52" s="72">
        <f t="shared" si="0"/>
        <v>-0.56611266367149504</v>
      </c>
      <c r="I52" s="77">
        <f t="shared" si="0"/>
        <v>357.73952853000037</v>
      </c>
      <c r="J52" s="78">
        <f t="shared" si="0"/>
        <v>411.17456367900013</v>
      </c>
      <c r="K52" s="56">
        <f>M52/L52</f>
        <v>4.2742545150014468</v>
      </c>
      <c r="L52" s="73">
        <f>SUM(L50:L51)</f>
        <v>1788.9864161999999</v>
      </c>
      <c r="M52" s="73">
        <f>SUM(M50:M51)</f>
        <v>7646.5832667191071</v>
      </c>
      <c r="N52" s="72">
        <f>P52/O52</f>
        <v>4.0212283031484573</v>
      </c>
      <c r="O52" s="73">
        <f>SUM(O50:O51)</f>
        <v>2123.58</v>
      </c>
      <c r="P52" s="73">
        <f>SUM(P50:P51)</f>
        <v>8539.4</v>
      </c>
      <c r="Q52" s="72">
        <f t="shared" si="1"/>
        <v>-0.25302621185298957</v>
      </c>
      <c r="R52" s="77">
        <f t="shared" si="1"/>
        <v>334.59358380000003</v>
      </c>
      <c r="S52" s="78">
        <f t="shared" si="1"/>
        <v>892.81673328089255</v>
      </c>
      <c r="T52" s="56">
        <f>V52/U52</f>
        <v>4.3548364833333331</v>
      </c>
      <c r="U52" s="73">
        <f>SUM(U50:U51)</f>
        <v>1745.8223831999999</v>
      </c>
      <c r="V52" s="73">
        <f>SUM(V50:V51)</f>
        <v>7602.7710077793063</v>
      </c>
      <c r="W52" s="72">
        <f>Y52/X52</f>
        <v>4.7047901098868969</v>
      </c>
      <c r="X52" s="73">
        <f>SUM(X50:X51)</f>
        <v>2124.48</v>
      </c>
      <c r="Y52" s="73">
        <f>SUM(Y50:Y51)</f>
        <v>9995.2324926525143</v>
      </c>
      <c r="Z52" s="72">
        <f t="shared" si="2"/>
        <v>0.34995362655356388</v>
      </c>
      <c r="AA52" s="77">
        <f t="shared" si="2"/>
        <v>378.65761680000014</v>
      </c>
      <c r="AB52" s="78">
        <f t="shared" si="2"/>
        <v>2392.4614848732081</v>
      </c>
      <c r="AC52" s="56">
        <f>AE52/AD52</f>
        <v>4.5372821449480432</v>
      </c>
      <c r="AD52" s="73">
        <f>SUM(AD50:AD51)</f>
        <v>1661.0000013915001</v>
      </c>
      <c r="AE52" s="73">
        <f>SUM(AE50:AE51)</f>
        <v>7536.4256490723274</v>
      </c>
      <c r="AF52" s="72">
        <f>AH52/AG52</f>
        <v>4.7387471238684853</v>
      </c>
      <c r="AG52" s="73">
        <f>SUM(AG50:AG51)</f>
        <v>2360.6890000000003</v>
      </c>
      <c r="AH52" s="73">
        <f>SUM(AH50:AH51)</f>
        <v>11186.708209097973</v>
      </c>
      <c r="AI52" s="72">
        <f t="shared" si="3"/>
        <v>0.20146497892044213</v>
      </c>
      <c r="AJ52" s="77">
        <f t="shared" si="3"/>
        <v>699.68899860850024</v>
      </c>
      <c r="AK52" s="78">
        <f t="shared" si="3"/>
        <v>3650.2825600256456</v>
      </c>
      <c r="AL52" s="72">
        <f>AN52/AM52</f>
        <v>4.8547236666666667</v>
      </c>
      <c r="AM52" s="73">
        <f>SUM(AM50:AM51)</f>
        <v>1637.4607199999998</v>
      </c>
      <c r="AN52" s="73">
        <f>SUM(AN50:AN51)</f>
        <v>7949.4193106210396</v>
      </c>
      <c r="AO52" s="72">
        <f>AQ52/AP52</f>
        <v>4.8027233626473258</v>
      </c>
      <c r="AP52" s="73">
        <f>SUM(AP50:AP51)</f>
        <v>2206</v>
      </c>
      <c r="AQ52" s="73">
        <f>SUM(AQ50:AQ51)</f>
        <v>10594.807738000001</v>
      </c>
      <c r="AR52" s="72">
        <f t="shared" si="4"/>
        <v>-5.2000304019340859E-2</v>
      </c>
      <c r="AS52" s="77">
        <f t="shared" si="4"/>
        <v>568.53928000000019</v>
      </c>
      <c r="AT52" s="78">
        <f t="shared" si="4"/>
        <v>2645.3884273789618</v>
      </c>
    </row>
    <row r="53" spans="1:46" ht="60" customHeight="1">
      <c r="A53" s="57" t="s">
        <v>20</v>
      </c>
      <c r="B53" s="58"/>
      <c r="C53" s="68"/>
      <c r="D53" s="71">
        <v>5558.2912165809103</v>
      </c>
      <c r="E53" s="68"/>
      <c r="F53" s="68"/>
      <c r="G53" s="71">
        <v>6977.9</v>
      </c>
      <c r="H53" s="69"/>
      <c r="I53" s="70"/>
      <c r="J53" s="76">
        <f t="shared" ref="J53:J59" si="12">G53-D53</f>
        <v>1419.6087834190894</v>
      </c>
      <c r="K53" s="58"/>
      <c r="L53" s="68"/>
      <c r="M53" s="71">
        <v>5561.39</v>
      </c>
      <c r="N53" s="68"/>
      <c r="O53" s="68"/>
      <c r="P53" s="71">
        <v>6716.13</v>
      </c>
      <c r="Q53" s="69"/>
      <c r="R53" s="70"/>
      <c r="S53" s="76">
        <f t="shared" ref="S53:S59" si="13">P53-M53</f>
        <v>1154.7399999999998</v>
      </c>
      <c r="T53" s="58"/>
      <c r="U53" s="68"/>
      <c r="V53" s="71">
        <v>5675.7370000000001</v>
      </c>
      <c r="W53" s="68"/>
      <c r="X53" s="68"/>
      <c r="Y53" s="71">
        <v>6332.03</v>
      </c>
      <c r="Z53" s="68"/>
      <c r="AA53" s="69"/>
      <c r="AB53" s="76">
        <f t="shared" ref="AB53:AB59" si="14">Y53-V53</f>
        <v>656.29299999999967</v>
      </c>
      <c r="AC53" s="58"/>
      <c r="AD53" s="68"/>
      <c r="AE53" s="71">
        <v>5570.6850000000004</v>
      </c>
      <c r="AF53" s="68"/>
      <c r="AG53" s="68"/>
      <c r="AH53" s="71">
        <v>6767.77</v>
      </c>
      <c r="AI53" s="68"/>
      <c r="AJ53" s="69"/>
      <c r="AK53" s="76">
        <f t="shared" ref="AK53:AK59" si="15">AH53-AE53</f>
        <v>1197.085</v>
      </c>
      <c r="AL53" s="58"/>
      <c r="AM53" s="68"/>
      <c r="AN53" s="71">
        <v>5326.2809999999999</v>
      </c>
      <c r="AO53" s="68"/>
      <c r="AP53" s="68"/>
      <c r="AQ53" s="71">
        <v>6312</v>
      </c>
      <c r="AR53" s="68"/>
      <c r="AS53" s="69"/>
      <c r="AT53" s="76">
        <f t="shared" ref="AT53:AT59" si="16">AQ53-AN53</f>
        <v>985.71900000000005</v>
      </c>
    </row>
    <row r="54" spans="1:46" ht="60" customHeight="1">
      <c r="A54" s="59" t="s">
        <v>21</v>
      </c>
      <c r="B54" s="58"/>
      <c r="C54" s="68"/>
      <c r="D54" s="69">
        <v>0.14554379749999999</v>
      </c>
      <c r="E54" s="68"/>
      <c r="F54" s="68"/>
      <c r="G54" s="69">
        <f>F47/G53</f>
        <v>0.13053311168116483</v>
      </c>
      <c r="H54" s="69"/>
      <c r="I54" s="70"/>
      <c r="J54" s="79">
        <f t="shared" si="12"/>
        <v>-1.5010685818835162E-2</v>
      </c>
      <c r="K54" s="58"/>
      <c r="L54" s="68"/>
      <c r="M54" s="69">
        <v>0.15880622</v>
      </c>
      <c r="N54" s="68"/>
      <c r="O54" s="68"/>
      <c r="P54" s="69">
        <f>O47/P53</f>
        <v>0.11051751529526677</v>
      </c>
      <c r="Q54" s="69"/>
      <c r="R54" s="70"/>
      <c r="S54" s="79">
        <f t="shared" si="13"/>
        <v>-4.8288704704733232E-2</v>
      </c>
      <c r="T54" s="58"/>
      <c r="U54" s="68"/>
      <c r="V54" s="69">
        <v>0.124</v>
      </c>
      <c r="W54" s="68"/>
      <c r="X54" s="68"/>
      <c r="Y54" s="69">
        <f>X47/Y53</f>
        <v>0.124641860509189</v>
      </c>
      <c r="Z54" s="68"/>
      <c r="AA54" s="69"/>
      <c r="AB54" s="79">
        <f t="shared" si="14"/>
        <v>6.418605091890045E-4</v>
      </c>
      <c r="AC54" s="58"/>
      <c r="AD54" s="68"/>
      <c r="AE54" s="69">
        <v>0.12400600000000001</v>
      </c>
      <c r="AF54" s="68"/>
      <c r="AG54" s="68"/>
      <c r="AH54" s="69">
        <f>AG47/AH53</f>
        <v>0.13026802033757057</v>
      </c>
      <c r="AI54" s="68"/>
      <c r="AJ54" s="69"/>
      <c r="AK54" s="79">
        <f t="shared" si="15"/>
        <v>6.2620203375705619E-3</v>
      </c>
      <c r="AL54" s="58"/>
      <c r="AM54" s="68"/>
      <c r="AN54" s="69">
        <v>0.124</v>
      </c>
      <c r="AO54" s="68"/>
      <c r="AP54" s="68"/>
      <c r="AQ54" s="69">
        <f>AP47/AQ53</f>
        <v>0.12705956907477819</v>
      </c>
      <c r="AR54" s="68"/>
      <c r="AS54" s="69"/>
      <c r="AT54" s="79">
        <f t="shared" si="16"/>
        <v>3.0595690747781956E-3</v>
      </c>
    </row>
    <row r="55" spans="1:46" ht="60" customHeight="1">
      <c r="A55" s="59" t="s">
        <v>39</v>
      </c>
      <c r="B55" s="58"/>
      <c r="C55" s="68"/>
      <c r="D55" s="71">
        <v>5051.2</v>
      </c>
      <c r="E55" s="68"/>
      <c r="F55" s="68"/>
      <c r="G55" s="71">
        <v>6136.9</v>
      </c>
      <c r="H55" s="69"/>
      <c r="I55" s="70"/>
      <c r="J55" s="76">
        <f t="shared" si="12"/>
        <v>1085.6999999999998</v>
      </c>
      <c r="K55" s="58"/>
      <c r="L55" s="68"/>
      <c r="M55" s="71">
        <v>5050.3966700000001</v>
      </c>
      <c r="N55" s="68"/>
      <c r="O55" s="68"/>
      <c r="P55" s="71">
        <v>5666.93</v>
      </c>
      <c r="Q55" s="69"/>
      <c r="R55" s="70"/>
      <c r="S55" s="76">
        <f t="shared" si="13"/>
        <v>616.53333000000021</v>
      </c>
      <c r="T55" s="58"/>
      <c r="U55" s="68"/>
      <c r="V55" s="71">
        <v>4967.9170000000004</v>
      </c>
      <c r="W55" s="68"/>
      <c r="X55" s="68"/>
      <c r="Y55" s="71">
        <v>5144.2299999999996</v>
      </c>
      <c r="Z55" s="68"/>
      <c r="AA55" s="69"/>
      <c r="AB55" s="76">
        <f t="shared" si="14"/>
        <v>176.31299999999919</v>
      </c>
      <c r="AC55" s="58"/>
      <c r="AD55" s="68"/>
      <c r="AE55" s="71">
        <v>4696.1390000000001</v>
      </c>
      <c r="AF55" s="68"/>
      <c r="AG55" s="68"/>
      <c r="AH55" s="71">
        <v>5364.71</v>
      </c>
      <c r="AI55" s="68"/>
      <c r="AJ55" s="69"/>
      <c r="AK55" s="76">
        <f t="shared" si="15"/>
        <v>668.57099999999991</v>
      </c>
      <c r="AL55" s="58"/>
      <c r="AM55" s="68"/>
      <c r="AN55" s="71">
        <v>4509.8630000000003</v>
      </c>
      <c r="AO55" s="68"/>
      <c r="AP55" s="68"/>
      <c r="AQ55" s="71">
        <v>5140</v>
      </c>
      <c r="AR55" s="68"/>
      <c r="AS55" s="69"/>
      <c r="AT55" s="76">
        <f t="shared" si="16"/>
        <v>630.13699999999972</v>
      </c>
    </row>
    <row r="56" spans="1:46" ht="60" customHeight="1">
      <c r="A56" s="59" t="s">
        <v>23</v>
      </c>
      <c r="B56" s="58"/>
      <c r="C56" s="68"/>
      <c r="D56" s="69">
        <v>0.26482803449999998</v>
      </c>
      <c r="E56" s="68"/>
      <c r="F56" s="68"/>
      <c r="G56" s="69">
        <f>F48/G55</f>
        <v>0.24905571216738095</v>
      </c>
      <c r="H56" s="69"/>
      <c r="I56" s="70"/>
      <c r="J56" s="79">
        <f t="shared" si="12"/>
        <v>-1.5772322332619021E-2</v>
      </c>
      <c r="K56" s="58"/>
      <c r="L56" s="68"/>
      <c r="M56" s="69">
        <v>0.2417215955</v>
      </c>
      <c r="N56" s="68"/>
      <c r="O56" s="68"/>
      <c r="P56" s="69">
        <f>O48/P55</f>
        <v>0.25099127746416489</v>
      </c>
      <c r="Q56" s="69"/>
      <c r="R56" s="70"/>
      <c r="S56" s="79">
        <f t="shared" si="13"/>
        <v>9.2696819641648887E-3</v>
      </c>
      <c r="T56" s="58"/>
      <c r="U56" s="68"/>
      <c r="V56" s="69">
        <v>0.249</v>
      </c>
      <c r="W56" s="68"/>
      <c r="X56" s="68"/>
      <c r="Y56" s="69">
        <f>X48/Y55</f>
        <v>0.29482352072127416</v>
      </c>
      <c r="Z56" s="68"/>
      <c r="AA56" s="69"/>
      <c r="AB56" s="79">
        <f t="shared" si="14"/>
        <v>4.5823520721274158E-2</v>
      </c>
      <c r="AC56" s="58"/>
      <c r="AD56" s="68"/>
      <c r="AE56" s="69">
        <v>0.24200730000000001</v>
      </c>
      <c r="AF56" s="68"/>
      <c r="AG56" s="68"/>
      <c r="AH56" s="69">
        <f>AG48/AH55</f>
        <v>0.28765170903925841</v>
      </c>
      <c r="AI56" s="68"/>
      <c r="AJ56" s="69"/>
      <c r="AK56" s="79">
        <f t="shared" si="15"/>
        <v>4.5644409039258399E-2</v>
      </c>
      <c r="AL56" s="58"/>
      <c r="AM56" s="68"/>
      <c r="AN56" s="69">
        <v>0.24199999999999999</v>
      </c>
      <c r="AO56" s="68"/>
      <c r="AP56" s="68"/>
      <c r="AQ56" s="69">
        <f>AP48/AQ55</f>
        <v>0.27295719844357974</v>
      </c>
      <c r="AR56" s="68"/>
      <c r="AS56" s="69"/>
      <c r="AT56" s="79">
        <f t="shared" si="16"/>
        <v>3.0957198443579748E-2</v>
      </c>
    </row>
    <row r="57" spans="1:46" ht="60" customHeight="1">
      <c r="A57" s="60" t="s">
        <v>24</v>
      </c>
      <c r="B57" s="58"/>
      <c r="C57" s="68"/>
      <c r="D57" s="71">
        <v>3672.7</v>
      </c>
      <c r="E57" s="68"/>
      <c r="F57" s="68"/>
      <c r="G57" s="71">
        <v>4393.3999999999996</v>
      </c>
      <c r="H57" s="69"/>
      <c r="I57" s="70"/>
      <c r="J57" s="76">
        <f t="shared" si="12"/>
        <v>720.69999999999982</v>
      </c>
      <c r="K57" s="58"/>
      <c r="L57" s="68"/>
      <c r="M57" s="71">
        <v>3644.7</v>
      </c>
      <c r="N57" s="68"/>
      <c r="O57" s="68"/>
      <c r="P57" s="71">
        <v>3209.95</v>
      </c>
      <c r="Q57" s="69"/>
      <c r="R57" s="70"/>
      <c r="S57" s="76">
        <f t="shared" si="13"/>
        <v>-434.75</v>
      </c>
      <c r="T57" s="58"/>
      <c r="U57" s="68"/>
      <c r="V57" s="71">
        <v>3463.9333000000001</v>
      </c>
      <c r="W57" s="68"/>
      <c r="X57" s="68"/>
      <c r="Y57" s="71">
        <v>3061.49</v>
      </c>
      <c r="Z57" s="68"/>
      <c r="AA57" s="69"/>
      <c r="AB57" s="76">
        <f t="shared" si="14"/>
        <v>-402.44330000000036</v>
      </c>
      <c r="AC57" s="58"/>
      <c r="AD57" s="68"/>
      <c r="AE57" s="71">
        <v>3295.75</v>
      </c>
      <c r="AF57" s="68"/>
      <c r="AG57" s="68"/>
      <c r="AH57" s="71">
        <v>3197.32</v>
      </c>
      <c r="AI57" s="68"/>
      <c r="AJ57" s="69"/>
      <c r="AK57" s="76">
        <f t="shared" si="15"/>
        <v>-98.429999999999836</v>
      </c>
      <c r="AL57" s="58"/>
      <c r="AM57" s="68"/>
      <c r="AN57" s="71">
        <v>3248.93</v>
      </c>
      <c r="AO57" s="68"/>
      <c r="AP57" s="68"/>
      <c r="AQ57" s="71">
        <v>3197</v>
      </c>
      <c r="AR57" s="68"/>
      <c r="AS57" s="69"/>
      <c r="AT57" s="76">
        <f t="shared" si="16"/>
        <v>-51.929999999999836</v>
      </c>
    </row>
    <row r="58" spans="1:46" ht="60" customHeight="1">
      <c r="A58" s="59" t="s">
        <v>25</v>
      </c>
      <c r="B58" s="58"/>
      <c r="C58" s="68"/>
      <c r="D58" s="69">
        <v>9.9000000000000005E-2</v>
      </c>
      <c r="E58" s="68"/>
      <c r="F58" s="68"/>
      <c r="G58" s="69">
        <f>F50/G57</f>
        <v>6.9781945645741347E-2</v>
      </c>
      <c r="H58" s="69"/>
      <c r="I58" s="70"/>
      <c r="J58" s="79">
        <f t="shared" si="12"/>
        <v>-2.9218054354258657E-2</v>
      </c>
      <c r="K58" s="58"/>
      <c r="L58" s="68"/>
      <c r="M58" s="69">
        <v>9.9000000000000005E-2</v>
      </c>
      <c r="N58" s="68"/>
      <c r="O58" s="68"/>
      <c r="P58" s="69">
        <f>O50/P57</f>
        <v>8.3178865714419237E-2</v>
      </c>
      <c r="Q58" s="69"/>
      <c r="R58" s="70"/>
      <c r="S58" s="79">
        <f t="shared" si="13"/>
        <v>-1.5821134285580768E-2</v>
      </c>
      <c r="T58" s="58"/>
      <c r="U58" s="68"/>
      <c r="V58" s="69">
        <v>8.4000000000000005E-2</v>
      </c>
      <c r="W58" s="68"/>
      <c r="X58" s="68"/>
      <c r="Y58" s="69">
        <f>X50/Y57</f>
        <v>9.2121809968348747E-2</v>
      </c>
      <c r="Z58" s="68"/>
      <c r="AA58" s="69"/>
      <c r="AB58" s="79">
        <f t="shared" si="14"/>
        <v>8.1218099683487421E-3</v>
      </c>
      <c r="AC58" s="58"/>
      <c r="AD58" s="68"/>
      <c r="AE58" s="69">
        <v>8.3986953000000003E-2</v>
      </c>
      <c r="AF58" s="68"/>
      <c r="AG58" s="68"/>
      <c r="AH58" s="69">
        <f>AG50/AH57</f>
        <v>0.1099721016351194</v>
      </c>
      <c r="AI58" s="68"/>
      <c r="AJ58" s="69"/>
      <c r="AK58" s="79">
        <f t="shared" si="15"/>
        <v>2.5985148635119401E-2</v>
      </c>
      <c r="AL58" s="58"/>
      <c r="AM58" s="68"/>
      <c r="AN58" s="69">
        <v>8.4000000000000005E-2</v>
      </c>
      <c r="AO58" s="68"/>
      <c r="AP58" s="68"/>
      <c r="AQ58" s="69">
        <f>AP50/AQ57</f>
        <v>9.0084454175789808E-2</v>
      </c>
      <c r="AR58" s="68"/>
      <c r="AS58" s="69"/>
      <c r="AT58" s="79">
        <f t="shared" si="16"/>
        <v>6.0844541757898024E-3</v>
      </c>
    </row>
    <row r="59" spans="1:46" ht="60" customHeight="1" thickBot="1">
      <c r="A59" s="61" t="s">
        <v>26</v>
      </c>
      <c r="B59" s="64"/>
      <c r="C59" s="62"/>
      <c r="D59" s="65">
        <v>0.39184609999999997</v>
      </c>
      <c r="E59" s="62"/>
      <c r="F59" s="62"/>
      <c r="G59" s="63">
        <f>F51/G57</f>
        <v>0.42197159375426785</v>
      </c>
      <c r="H59" s="65"/>
      <c r="I59" s="80"/>
      <c r="J59" s="66">
        <f t="shared" si="12"/>
        <v>3.0125493754267874E-2</v>
      </c>
      <c r="K59" s="64"/>
      <c r="L59" s="62"/>
      <c r="M59" s="65">
        <v>0.39184600000000003</v>
      </c>
      <c r="N59" s="62"/>
      <c r="O59" s="62"/>
      <c r="P59" s="65">
        <f>O51/P57</f>
        <v>0.57838284085421887</v>
      </c>
      <c r="Q59" s="65"/>
      <c r="R59" s="80"/>
      <c r="S59" s="66">
        <f t="shared" si="13"/>
        <v>0.18653684085421884</v>
      </c>
      <c r="T59" s="64"/>
      <c r="U59" s="62"/>
      <c r="V59" s="65">
        <v>0.42</v>
      </c>
      <c r="W59" s="62"/>
      <c r="X59" s="62"/>
      <c r="Y59" s="65">
        <f>X51/Y57</f>
        <v>0.60181480259612152</v>
      </c>
      <c r="Z59" s="62"/>
      <c r="AA59" s="65"/>
      <c r="AB59" s="66">
        <f t="shared" si="14"/>
        <v>0.18181480259612154</v>
      </c>
      <c r="AC59" s="64"/>
      <c r="AD59" s="62"/>
      <c r="AE59" s="65">
        <v>0.41999544900000002</v>
      </c>
      <c r="AF59" s="62"/>
      <c r="AG59" s="62"/>
      <c r="AH59" s="65">
        <f>AG51/AH57</f>
        <v>0.62836156531094789</v>
      </c>
      <c r="AI59" s="62"/>
      <c r="AJ59" s="65"/>
      <c r="AK59" s="66">
        <f t="shared" si="15"/>
        <v>0.20836611631094787</v>
      </c>
      <c r="AL59" s="64"/>
      <c r="AM59" s="62"/>
      <c r="AN59" s="65">
        <v>0.42</v>
      </c>
      <c r="AO59" s="62"/>
      <c r="AP59" s="62"/>
      <c r="AQ59" s="65">
        <f>AP51/AQ57</f>
        <v>0.59993744135126681</v>
      </c>
      <c r="AR59" s="62"/>
      <c r="AS59" s="65"/>
      <c r="AT59" s="66">
        <f t="shared" si="16"/>
        <v>0.17993744135126682</v>
      </c>
    </row>
  </sheetData>
  <mergeCells count="80">
    <mergeCell ref="K7:K8"/>
    <mergeCell ref="L7:L8"/>
    <mergeCell ref="M7:M8"/>
    <mergeCell ref="G7:G8"/>
    <mergeCell ref="B44:D44"/>
    <mergeCell ref="E44:G44"/>
    <mergeCell ref="K44:M44"/>
    <mergeCell ref="B45:B46"/>
    <mergeCell ref="A3:K3"/>
    <mergeCell ref="A5:A8"/>
    <mergeCell ref="B5:D6"/>
    <mergeCell ref="E5:G6"/>
    <mergeCell ref="H5:I6"/>
    <mergeCell ref="J5:N5"/>
    <mergeCell ref="H7:H8"/>
    <mergeCell ref="I7:I8"/>
    <mergeCell ref="L6:N6"/>
    <mergeCell ref="B7:B8"/>
    <mergeCell ref="C7:C8"/>
    <mergeCell ref="D7:D8"/>
    <mergeCell ref="E7:E8"/>
    <mergeCell ref="F7:F8"/>
    <mergeCell ref="N7:N8"/>
    <mergeCell ref="E45:E46"/>
    <mergeCell ref="H45:H46"/>
    <mergeCell ref="H44:J44"/>
    <mergeCell ref="I45:I46"/>
    <mergeCell ref="J45:J46"/>
    <mergeCell ref="F45:F46"/>
    <mergeCell ref="G45:G46"/>
    <mergeCell ref="N45:N46"/>
    <mergeCell ref="T45:T46"/>
    <mergeCell ref="W45:W46"/>
    <mergeCell ref="AC45:AC46"/>
    <mergeCell ref="AF45:AF46"/>
    <mergeCell ref="O45:O46"/>
    <mergeCell ref="P45:P46"/>
    <mergeCell ref="R45:R46"/>
    <mergeCell ref="X45:X46"/>
    <mergeCell ref="Y45:Y46"/>
    <mergeCell ref="Z45:AB45"/>
    <mergeCell ref="AD45:AD46"/>
    <mergeCell ref="AE45:AE46"/>
    <mergeCell ref="U45:U46"/>
    <mergeCell ref="V45:V46"/>
    <mergeCell ref="AL45:AL46"/>
    <mergeCell ref="AO45:AO46"/>
    <mergeCell ref="Q45:Q46"/>
    <mergeCell ref="S45:S46"/>
    <mergeCell ref="AC43:AK43"/>
    <mergeCell ref="AC44:AE44"/>
    <mergeCell ref="AF44:AH44"/>
    <mergeCell ref="AI44:AK44"/>
    <mergeCell ref="AI45:AK45"/>
    <mergeCell ref="K43:S43"/>
    <mergeCell ref="T43:AB43"/>
    <mergeCell ref="K45:K46"/>
    <mergeCell ref="N44:P44"/>
    <mergeCell ref="Q44:S44"/>
    <mergeCell ref="T44:V44"/>
    <mergeCell ref="W44:Y44"/>
    <mergeCell ref="AM45:AM46"/>
    <mergeCell ref="AN45:AN46"/>
    <mergeCell ref="AP45:AP46"/>
    <mergeCell ref="AQ45:AQ46"/>
    <mergeCell ref="AR45:AT45"/>
    <mergeCell ref="A40:AT40"/>
    <mergeCell ref="AL43:AT43"/>
    <mergeCell ref="AL44:AN44"/>
    <mergeCell ref="AO44:AQ44"/>
    <mergeCell ref="AR44:AT44"/>
    <mergeCell ref="A43:A46"/>
    <mergeCell ref="B43:J43"/>
    <mergeCell ref="C45:C46"/>
    <mergeCell ref="D45:D46"/>
    <mergeCell ref="Z44:AB44"/>
    <mergeCell ref="L45:L46"/>
    <mergeCell ref="M45:M46"/>
    <mergeCell ref="AG45:AG46"/>
    <mergeCell ref="AH45:AH46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электр</vt:lpstr>
      <vt:lpstr>электр!Область_печати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2018-03-22T08:49:37Z</dcterms:modified>
</cp:coreProperties>
</file>