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  <sheet name="Лист3" sheetId="2" state="visible" r:id="rId2"/>
  </sheets>
  <definedNames>
    <definedName name="Print_Titles" localSheetId="0" hidden="0">'Лист1'!$A:$Y,'Лист1'!$7:$10</definedName>
    <definedName name="_xlnm.Print_Area" localSheetId="0">'Лист1'!$A$1:$Y$36</definedName>
  </definedNames>
  <calcPr/>
</workbook>
</file>

<file path=xl/sharedStrings.xml><?xml version="1.0" encoding="utf-8"?>
<sst xmlns="http://schemas.openxmlformats.org/spreadsheetml/2006/main" count="118" uniqueCount="118">
  <si>
    <t xml:space="preserve">Приложение №2 к муниципальной программе городского округа Архангельской области </t>
  </si>
  <si>
    <t xml:space="preserve">«Котлас» «Строительство объектов инженерной и социальной инфраструктуры </t>
  </si>
  <si>
    <t xml:space="preserve">городского округа  «Котлас» на 2020 - 2025 годы»</t>
  </si>
  <si>
    <t xml:space="preserve">Финансирование мероприятий муниципальной программы городского округа Архангельской области "Котлас"                                                                                                                                                                                                                                                          "Строительство объектов инженерной и социальной ифраструктуры городского округа  "Котлас" на 2020-2025 годы"</t>
  </si>
  <si>
    <t xml:space="preserve">№ п/п</t>
  </si>
  <si>
    <t xml:space="preserve">Наименование объекта</t>
  </si>
  <si>
    <t xml:space="preserve">Сроки строи-тельства</t>
  </si>
  <si>
    <t xml:space="preserve">Ст-ть объекта</t>
  </si>
  <si>
    <t xml:space="preserve">областной бюджет</t>
  </si>
  <si>
    <t xml:space="preserve">местный бюджет</t>
  </si>
  <si>
    <t xml:space="preserve">общий объем финансирования</t>
  </si>
  <si>
    <t>всего</t>
  </si>
  <si>
    <t>1.</t>
  </si>
  <si>
    <t xml:space="preserve">Развитие инженерной инфраструктуры </t>
  </si>
  <si>
    <t>1.1.</t>
  </si>
  <si>
    <t xml:space="preserve">Строительство объектов коммунальной инфраструктуры в целях жилищного строительства</t>
  </si>
  <si>
    <t>1.1.1.</t>
  </si>
  <si>
    <t xml:space="preserve">Обеспечение земельных участков, предоставляемых многодетным семьям для индивидуального жилищного строительства, объектами коммунальной и инженерной инфраструктуры</t>
  </si>
  <si>
    <t>2014-2025</t>
  </si>
  <si>
    <t>1.2.</t>
  </si>
  <si>
    <t xml:space="preserve">Развитие сетей водоснабжения и водоотведения на застроенной территории городского округа  "Котлас"</t>
  </si>
  <si>
    <t xml:space="preserve"> </t>
  </si>
  <si>
    <t>1.2.1.</t>
  </si>
  <si>
    <t xml:space="preserve">Прокладка канализационного напорного коллектора от КНС 46-го лесозавода через затон Лименда</t>
  </si>
  <si>
    <t>2012-2025</t>
  </si>
  <si>
    <t>1.2.2.</t>
  </si>
  <si>
    <r>
      <t xml:space="preserve">Проектирование и строительство канализационной насосной станции в Южном районе в</t>
    </r>
    <r>
      <rPr>
        <sz val="12"/>
        <color indexed="2"/>
        <rFont val="Arial Cyr"/>
      </rPr>
      <t xml:space="preserve"> г. Котласе (ул. Таежная)</t>
    </r>
  </si>
  <si>
    <t>2020-2023</t>
  </si>
  <si>
    <t>1.2.2.1</t>
  </si>
  <si>
    <t xml:space="preserve">Земельный налог</t>
  </si>
  <si>
    <t>2.</t>
  </si>
  <si>
    <t xml:space="preserve">Строительство объектов дорожной инфраструктуры в целях жилищного строительства</t>
  </si>
  <si>
    <t>2.1.</t>
  </si>
  <si>
    <t xml:space="preserve">Проектирование и строительство автодороги по ул. Ушинского на участке от ул. Маяковского до ул. Посадская; (протяженность 1900 м.)</t>
  </si>
  <si>
    <t>2.2.</t>
  </si>
  <si>
    <t xml:space="preserve">Строительство  автомобильной дороги по проспекту Мира на участке от ул. Невского до объездной автодороги Котлас-Коряжма</t>
  </si>
  <si>
    <t>2015-2025</t>
  </si>
  <si>
    <t>2.2.1.</t>
  </si>
  <si>
    <t xml:space="preserve">Строительство  автомобильной дороги по проспекту Мира на участке от ул. Ушинского до объездной автомобильной дороги «Котлас-Коряжма, км 0-км 41».</t>
  </si>
  <si>
    <t>2.3.</t>
  </si>
  <si>
    <t xml:space="preserve">Капитальный ремонт путепровода в г. Котласе</t>
  </si>
  <si>
    <t>2019-2020</t>
  </si>
  <si>
    <t xml:space="preserve"> 2.4</t>
  </si>
  <si>
    <t xml:space="preserve">Строительство тротуара по ул. 7 Съезда Советов от ул. Виноградова до ул. Мартемьяновская</t>
  </si>
  <si>
    <t xml:space="preserve"> 2.5</t>
  </si>
  <si>
    <t xml:space="preserve">Строительство парковки для гостевого автотранспорта по ул. Кедрова, д. 14</t>
  </si>
  <si>
    <t>3.</t>
  </si>
  <si>
    <t xml:space="preserve">Строительство и реконструкция объектов социальной инфраструктуры</t>
  </si>
  <si>
    <t>3.1.</t>
  </si>
  <si>
    <t xml:space="preserve">Объекты территориального планирования</t>
  </si>
  <si>
    <t>3.1.1.</t>
  </si>
  <si>
    <t xml:space="preserve">Проект планировки территории и проект межевания территории восточной части рабочего поселка Вычегодский</t>
  </si>
  <si>
    <t>3.1.2.</t>
  </si>
  <si>
    <t xml:space="preserve">Проект планировки территории, ограниченной улицами 7-го Съезда Советов, Мелентьева, Маяковского, Луначарского</t>
  </si>
  <si>
    <t>3.1.3.</t>
  </si>
  <si>
    <t xml:space="preserve">Проект планировки территории и проект межевания части 12 квартала Южного района</t>
  </si>
  <si>
    <t>3.1.4.</t>
  </si>
  <si>
    <t xml:space="preserve">Инженерно-геодезические  изыскания (топографическая съемка Восточного шоссе и автомобильной дороги Котлас - Коряжма, км 0 - км 41) </t>
  </si>
  <si>
    <t>3.1.5.</t>
  </si>
  <si>
    <t xml:space="preserve">Инженерно-геодезические  изыскания (топографическая съемка автомобильной дороги Невского (на участке от улицы Калинина до улицы Ленина ) </t>
  </si>
  <si>
    <t>3.1.6.</t>
  </si>
  <si>
    <t xml:space="preserve">Инженерно-геодезические  изыскания (топографическая съемка территории городского парка) </t>
  </si>
  <si>
    <t>3.1.7.</t>
  </si>
  <si>
    <t xml:space="preserve">Инженерно-геодезические  изыскания (топографическая съемка территории Двинопарка и пляжа по улице Виноградова)</t>
  </si>
  <si>
    <t>3.1.8.</t>
  </si>
  <si>
    <t xml:space="preserve">Инженерно-геодезические  изыскания (топографическая съемка территории в районе деревни Слуды)</t>
  </si>
  <si>
    <t>3.1.9.</t>
  </si>
  <si>
    <t xml:space="preserve">Инженерно-геодезические  изыскания (топографическая съемка микрорайона Пырский) </t>
  </si>
  <si>
    <t>3.1.10.</t>
  </si>
  <si>
    <t xml:space="preserve">Инженерно-геодезические  изыскания (топографическая съемка в районе деревни Свининская ) </t>
  </si>
  <si>
    <t>3.1.11.</t>
  </si>
  <si>
    <t xml:space="preserve">Инженерно-геодезические  изыскания (топографическая съемка в районе Байки ) </t>
  </si>
  <si>
    <t>3.1.12.</t>
  </si>
  <si>
    <t xml:space="preserve">Проект межевания территории под многоквартирными домами</t>
  </si>
  <si>
    <t>3.2.</t>
  </si>
  <si>
    <t xml:space="preserve">Объекты физической культуры и спорта</t>
  </si>
  <si>
    <t>3.2.1.</t>
  </si>
  <si>
    <t xml:space="preserve">Проектирование и строительство крытого хоккейного корта в п. Вычегодский</t>
  </si>
  <si>
    <t>2019-2025</t>
  </si>
  <si>
    <t>3.3.</t>
  </si>
  <si>
    <t xml:space="preserve">Объекты образования</t>
  </si>
  <si>
    <t>3.3.2.</t>
  </si>
  <si>
    <t xml:space="preserve">Проектирование и строительство здания детского сада на 280 мест в г.Котласе по пр. Мира, д. 24-а ( ** )</t>
  </si>
  <si>
    <t>3.3.1.</t>
  </si>
  <si>
    <t xml:space="preserve">Проектирование и строительство школы на 860 мест в г. Котласе (***)</t>
  </si>
  <si>
    <t>2016-2025</t>
  </si>
  <si>
    <t>3.3.1.1</t>
  </si>
  <si>
    <t xml:space="preserve">Земельный налог </t>
  </si>
  <si>
    <t>3.3.3.</t>
  </si>
  <si>
    <t xml:space="preserve">Проектирование и строительство детского сада на 220 мест в г. Котласе по ул. Кедрова, д. 19</t>
  </si>
  <si>
    <t>3.3.3.1</t>
  </si>
  <si>
    <t xml:space="preserve">Земельный налог (автомобильный проезд к ДС на 220 мест)</t>
  </si>
  <si>
    <t>3.4.</t>
  </si>
  <si>
    <t xml:space="preserve">Объекты гражданской защиты</t>
  </si>
  <si>
    <t>3.4.1.</t>
  </si>
  <si>
    <t xml:space="preserve">Строительство наружного противопожарного водоснабжения</t>
  </si>
  <si>
    <t>2018-2025</t>
  </si>
  <si>
    <t>3.4.2.</t>
  </si>
  <si>
    <t xml:space="preserve">Проектирование и устройство защитного сооружения в микрорайоне Лименда (район 46 - Лесозавода) г. Котласа</t>
  </si>
  <si>
    <t>3.5.</t>
  </si>
  <si>
    <t xml:space="preserve">Объекты культуры</t>
  </si>
  <si>
    <t>3.5.1.</t>
  </si>
  <si>
    <t xml:space="preserve">Проектирование и строительство театра в г. Котласе</t>
  </si>
  <si>
    <t xml:space="preserve">ИТОГО ПО ПРОГРАММЕ</t>
  </si>
  <si>
    <t xml:space="preserve"> - Строительство объектов с привлечением средств из Федерального бюджета:</t>
  </si>
  <si>
    <t xml:space="preserve">** - На строительство здания детского сада на 280 мест в г.Котласе по пр. Мира, д. 24-а привлечены из Федерального бюджета денежные средства в размере 18 479 593,97 рублей</t>
  </si>
  <si>
    <t xml:space="preserve">*** - На строительство здания школы на 860 мест в г. Котласе привлечены из Федерального бюджета денежные средства в размере 792 852,05 тыс.рублей, в том числе в 2019 г. - 91 545,85 тыс.рублей, в 2020г. - 167 166, 8 тыс. рублей, в 2021г. - 145 683,2 тыс.рублей; в 2022 г. - 388 456,2 тыс.рублей</t>
  </si>
  <si>
    <t xml:space="preserve">**** - На строительство здания детского сада на 220 мест привлечены из Федерального бюджета денежные средства в 2020 г. - 203 920 939,15 рублей, в 2021 г. - 503 216,28 рублей</t>
  </si>
  <si>
    <t xml:space="preserve">***** - На строительство автодороги по ул. Ушинского на участке от ул. Маяковского до ул. Посадская (протяженность 1900 м.) привлечены из Федерального бюджета денежные средства в 2022 г. - 99 684,9 тыс.рублей</t>
  </si>
  <si>
    <t xml:space="preserve">****** - На строительство  автомобильной дороги по проспекту Мира на участке от ул. Ушинского до объездной автомобильной дороги «Котлас-Коряжма, км 0-км 41» привлечены из Федерального бюджета денежные средства в 2022 г. - 67 055,9 тыс.рублей</t>
  </si>
  <si>
    <t xml:space="preserve">Итого по программе с учетом привлеченных средств федерального бюджета:</t>
  </si>
  <si>
    <t>тыс.рублей</t>
  </si>
  <si>
    <t xml:space="preserve">Год реализации</t>
  </si>
  <si>
    <t xml:space="preserve">Федеральный бюджет</t>
  </si>
  <si>
    <t xml:space="preserve">Областной бюджет</t>
  </si>
  <si>
    <t xml:space="preserve">Местный бюджет</t>
  </si>
  <si>
    <t>Всего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</si>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</sst>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0">
    <font>
      <name val="Calibri"/>
      <color theme="1"/>
      <sz val="11.000000"/>
      <scheme val="minor"/>
    </font>
    <font>
      <name val="Arial Cyr"/>
      <sz val="10.000000"/>
    </font>
    <font>
      <name val="Arial Cyr"/>
      <b/>
      <sz val="14.000000"/>
    </font>
    <font>
      <name val="Arial Cyr"/>
      <b/>
      <sz val="10.000000"/>
    </font>
    <font>
      <name val="Arial Cyr"/>
      <b/>
      <sz val="12.000000"/>
    </font>
    <font>
      <name val="Arial Cyr"/>
      <sz val="12.000000"/>
    </font>
    <font>
      <name val="Arial Cyr"/>
      <b/>
      <i/>
      <sz val="12.000000"/>
    </font>
    <font>
      <name val="Arial Cyr"/>
      <color indexed="2"/>
      <sz val="12.000000"/>
    </font>
    <font>
      <name val="Arial Cyr"/>
      <sz val="14.000000"/>
    </font>
    <font>
      <name val="Calibri"/>
      <sz val="11.000000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/>
        <bgColor theme="0"/>
      </patternFill>
    </fill>
    <fill>
      <patternFill patternType="solid">
        <fgColor indexed="27"/>
        <bgColor indexed="27"/>
      </patternFill>
    </fill>
    <fill>
      <patternFill patternType="solid">
        <fgColor indexed="42"/>
        <bgColor indexed="42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fontId="0" fillId="0" borderId="0" numFmtId="0" applyNumberFormat="1" applyFont="1" applyFill="1" applyBorder="1"/>
  </cellStyleXfs>
  <cellXfs count="118">
    <xf fontId="0" fillId="0" borderId="0" numFmtId="0" xfId="0"/>
    <xf fontId="1" fillId="0" borderId="0" numFmtId="0" xfId="0" applyFont="1"/>
    <xf fontId="1" fillId="0" borderId="0" numFmtId="0" xfId="0" applyFont="1" applyAlignment="1">
      <alignment horizontal="left" wrapText="1"/>
    </xf>
    <xf fontId="1" fillId="2" borderId="0" numFmtId="0" xfId="0" applyFont="1" applyFill="1"/>
    <xf fontId="1" fillId="3" borderId="0" numFmtId="0" xfId="0" applyFont="1" applyFill="1"/>
    <xf fontId="1" fillId="2" borderId="0" numFmtId="0" xfId="0" applyFont="1" applyFill="1" applyAlignment="1">
      <alignment horizontal="right"/>
    </xf>
    <xf fontId="2" fillId="0" borderId="0" numFmtId="0" xfId="0" applyFont="1" applyAlignment="1">
      <alignment horizontal="center" vertical="center" wrapText="1"/>
    </xf>
    <xf fontId="3" fillId="0" borderId="0" numFmtId="0" xfId="0" applyFont="1"/>
    <xf fontId="1" fillId="0" borderId="0" numFmtId="2" xfId="0" applyNumberFormat="1" applyFont="1"/>
    <xf fontId="1" fillId="0" borderId="0" numFmtId="2" xfId="0" applyNumberFormat="1" applyFont="1" applyAlignment="1">
      <alignment horizontal="left" wrapText="1"/>
    </xf>
    <xf fontId="1" fillId="2" borderId="0" numFmtId="2" xfId="0" applyNumberFormat="1" applyFont="1" applyFill="1"/>
    <xf fontId="1" fillId="3" borderId="0" numFmtId="2" xfId="0" applyNumberFormat="1" applyFont="1" applyFill="1"/>
    <xf fontId="4" fillId="0" borderId="0" numFmtId="0" xfId="0" applyFont="1"/>
    <xf fontId="4" fillId="0" borderId="1" numFmtId="2" xfId="0" applyNumberFormat="1" applyFont="1" applyBorder="1" applyAlignment="1">
      <alignment horizontal="center" vertical="center" wrapText="1"/>
    </xf>
    <xf fontId="4" fillId="0" borderId="1" numFmtId="2" xfId="0" applyNumberFormat="1" applyFont="1" applyBorder="1" applyAlignment="1">
      <alignment horizontal="left" vertical="center" wrapText="1"/>
    </xf>
    <xf fontId="4" fillId="2" borderId="2" numFmtId="2" xfId="0" applyNumberFormat="1" applyFont="1" applyFill="1" applyBorder="1" applyAlignment="1">
      <alignment horizontal="center" vertical="center" wrapText="1"/>
    </xf>
    <xf fontId="4" fillId="2" borderId="3" numFmtId="2" xfId="0" applyNumberFormat="1" applyFont="1" applyFill="1" applyBorder="1" applyAlignment="1">
      <alignment horizontal="center" vertical="center" wrapText="1"/>
    </xf>
    <xf fontId="4" fillId="2" borderId="4" numFmtId="2" xfId="0" applyNumberFormat="1" applyFont="1" applyFill="1" applyBorder="1" applyAlignment="1">
      <alignment horizontal="center" vertical="center" wrapText="1"/>
    </xf>
    <xf fontId="4" fillId="2" borderId="1" numFmtId="1" xfId="0" applyNumberFormat="1" applyFont="1" applyFill="1" applyBorder="1" applyAlignment="1">
      <alignment horizontal="center" vertical="center" wrapText="1"/>
    </xf>
    <xf fontId="4" fillId="3" borderId="1" numFmtId="1" xfId="0" applyNumberFormat="1" applyFont="1" applyFill="1" applyBorder="1" applyAlignment="1">
      <alignment horizontal="center" vertical="center" wrapText="1"/>
    </xf>
    <xf fontId="4" fillId="2" borderId="0" numFmtId="0" xfId="0" applyFont="1" applyFill="1"/>
    <xf fontId="4" fillId="2" borderId="1" numFmtId="2" xfId="0" applyNumberFormat="1" applyFont="1" applyFill="1" applyBorder="1" applyAlignment="1">
      <alignment horizontal="center" vertical="center" wrapText="1"/>
    </xf>
    <xf fontId="2" fillId="2" borderId="2" numFmtId="2" xfId="0" applyNumberFormat="1" applyFont="1" applyFill="1" applyBorder="1" applyAlignment="1">
      <alignment horizontal="center" vertical="center" wrapText="1"/>
    </xf>
    <xf fontId="1" fillId="2" borderId="3" numFmtId="0" xfId="0" applyFont="1" applyFill="1" applyBorder="1" applyAlignment="1">
      <alignment horizontal="center" vertical="center" wrapText="1"/>
    </xf>
    <xf fontId="1" fillId="2" borderId="4" numFmtId="0" xfId="0" applyFont="1" applyFill="1" applyBorder="1" applyAlignment="1">
      <alignment horizontal="center" vertical="center" wrapText="1"/>
    </xf>
    <xf fontId="4" fillId="4" borderId="1" numFmtId="2" xfId="0" applyNumberFormat="1" applyFont="1" applyFill="1" applyBorder="1" applyAlignment="1">
      <alignment horizontal="center" vertical="center" wrapText="1"/>
    </xf>
    <xf fontId="4" fillId="4" borderId="1" numFmtId="2" xfId="0" applyNumberFormat="1" applyFont="1" applyFill="1" applyBorder="1" applyAlignment="1">
      <alignment horizontal="left" vertical="center" wrapText="1"/>
    </xf>
    <xf fontId="4" fillId="4" borderId="1" numFmtId="1" xfId="0" applyNumberFormat="1" applyFont="1" applyFill="1" applyBorder="1" applyAlignment="1">
      <alignment horizontal="center" vertical="center" wrapText="1"/>
    </xf>
    <xf fontId="4" fillId="4" borderId="1" numFmtId="160" xfId="0" applyNumberFormat="1" applyFont="1" applyFill="1" applyBorder="1" applyAlignment="1">
      <alignment horizontal="center" vertical="center" wrapText="1"/>
    </xf>
    <xf fontId="5" fillId="0" borderId="0" numFmtId="0" xfId="0" applyFont="1"/>
    <xf fontId="6" fillId="0" borderId="2" numFmtId="2" xfId="0" applyNumberFormat="1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6" fillId="0" borderId="1" numFmtId="2" xfId="0" applyNumberFormat="1" applyFont="1" applyBorder="1" applyAlignment="1">
      <alignment horizontal="left" vertical="center" wrapText="1"/>
    </xf>
    <xf fontId="5" fillId="0" borderId="1" numFmtId="2" xfId="0" applyNumberFormat="1" applyFont="1" applyBorder="1" applyAlignment="1">
      <alignment horizontal="center" vertical="center" wrapText="1"/>
    </xf>
    <xf fontId="4" fillId="0" borderId="1" numFmtId="1" xfId="0" applyNumberFormat="1" applyFont="1" applyBorder="1" applyAlignment="1">
      <alignment horizontal="center" vertical="center" wrapText="1"/>
    </xf>
    <xf fontId="4" fillId="2" borderId="1" numFmtId="160" xfId="0" applyNumberFormat="1" applyFont="1" applyFill="1" applyBorder="1" applyAlignment="1">
      <alignment horizontal="center" vertical="center" wrapText="1"/>
    </xf>
    <xf fontId="4" fillId="3" borderId="1" numFmtId="160" xfId="0" applyNumberFormat="1" applyFont="1" applyFill="1" applyBorder="1" applyAlignment="1">
      <alignment horizontal="center" vertical="center" wrapText="1"/>
    </xf>
    <xf fontId="5" fillId="0" borderId="1" numFmtId="2" xfId="0" applyNumberFormat="1" applyFont="1" applyBorder="1" applyAlignment="1">
      <alignment horizontal="left" vertical="center" wrapText="1"/>
    </xf>
    <xf fontId="5" fillId="0" borderId="1" numFmtId="0" xfId="0" applyFont="1" applyBorder="1" applyAlignment="1">
      <alignment horizontal="center" vertical="center" wrapText="1"/>
    </xf>
    <xf fontId="5" fillId="0" borderId="5" numFmtId="160" xfId="0" applyNumberFormat="1" applyFont="1" applyBorder="1" applyAlignment="1">
      <alignment horizontal="center" vertical="center" wrapText="1"/>
    </xf>
    <xf fontId="5" fillId="2" borderId="5" numFmtId="160" xfId="0" applyNumberFormat="1" applyFont="1" applyFill="1" applyBorder="1" applyAlignment="1">
      <alignment horizontal="center" vertical="center" wrapText="1"/>
    </xf>
    <xf fontId="5" fillId="3" borderId="5" numFmtId="160" xfId="0" applyNumberFormat="1" applyFont="1" applyFill="1" applyBorder="1" applyAlignment="1">
      <alignment horizontal="center" vertical="center" wrapText="1"/>
    </xf>
    <xf fontId="5" fillId="2" borderId="1" numFmtId="160" xfId="0" applyNumberFormat="1" applyFont="1" applyFill="1" applyBorder="1" applyAlignment="1">
      <alignment horizontal="center" vertical="center" wrapText="1"/>
    </xf>
    <xf fontId="5" fillId="0" borderId="1" numFmtId="1" xfId="0" applyNumberFormat="1" applyFont="1" applyBorder="1" applyAlignment="1">
      <alignment horizontal="center" vertical="center" wrapText="1"/>
    </xf>
    <xf fontId="5" fillId="0" borderId="1" numFmtId="160" xfId="0" applyNumberFormat="1" applyFont="1" applyBorder="1" applyAlignment="1">
      <alignment horizontal="center" vertical="center" wrapText="1"/>
    </xf>
    <xf fontId="5" fillId="3" borderId="1" numFmtId="160" xfId="0" applyNumberFormat="1" applyFont="1" applyFill="1" applyBorder="1" applyAlignment="1">
      <alignment horizontal="center" vertical="center" wrapText="1"/>
    </xf>
    <xf fontId="4" fillId="3" borderId="1" numFmtId="2" xfId="0" applyNumberFormat="1" applyFont="1" applyFill="1" applyBorder="1" applyAlignment="1">
      <alignment horizontal="center" vertical="center" wrapText="1"/>
    </xf>
    <xf fontId="5" fillId="3" borderId="1" numFmtId="2" xfId="0" applyNumberFormat="1" applyFont="1" applyFill="1" applyBorder="1" applyAlignment="1">
      <alignment horizontal="left" vertical="center" wrapText="1"/>
    </xf>
    <xf fontId="5" fillId="3" borderId="1" numFmtId="1" xfId="0" applyNumberFormat="1" applyFont="1" applyFill="1" applyBorder="1" applyAlignment="1">
      <alignment horizontal="center" vertical="center" wrapText="1"/>
    </xf>
    <xf fontId="7" fillId="3" borderId="1" numFmtId="160" xfId="0" applyNumberFormat="1" applyFont="1" applyFill="1" applyBorder="1" applyAlignment="1">
      <alignment horizontal="center" vertical="center" wrapText="1"/>
    </xf>
    <xf fontId="5" fillId="2" borderId="0" numFmtId="0" xfId="0" applyFont="1" applyFill="1"/>
    <xf fontId="2" fillId="2" borderId="1" numFmtId="2" xfId="0" applyNumberFormat="1" applyFont="1" applyFill="1" applyBorder="1" applyAlignment="1">
      <alignment horizontal="center" vertical="center" wrapText="1"/>
    </xf>
    <xf fontId="8" fillId="2" borderId="1" numFmtId="2" xfId="0" applyNumberFormat="1" applyFont="1" applyFill="1" applyBorder="1" applyAlignment="1">
      <alignment horizontal="center" vertical="center" wrapText="1"/>
    </xf>
    <xf fontId="5" fillId="4" borderId="1" numFmtId="2" xfId="0" applyNumberFormat="1" applyFont="1" applyFill="1" applyBorder="1" applyAlignment="1">
      <alignment horizontal="center" vertical="center" wrapText="1"/>
    </xf>
    <xf fontId="4" fillId="0" borderId="5" numFmtId="2" xfId="0" applyNumberFormat="1" applyFont="1" applyBorder="1" applyAlignment="1">
      <alignment horizontal="center" vertical="center" wrapText="1"/>
    </xf>
    <xf fontId="5" fillId="0" borderId="5" numFmtId="2" xfId="0" applyNumberFormat="1" applyFont="1" applyBorder="1" applyAlignment="1">
      <alignment horizontal="left" vertical="center" wrapText="1"/>
    </xf>
    <xf fontId="5" fillId="0" borderId="5" numFmtId="1" xfId="0" applyNumberFormat="1" applyFont="1" applyBorder="1" applyAlignment="1">
      <alignment horizontal="center" vertical="center" wrapText="1"/>
    </xf>
    <xf fontId="5" fillId="0" borderId="1" numFmtId="0" xfId="0" applyFont="1" applyBorder="1"/>
    <xf fontId="4" fillId="0" borderId="1" numFmtId="16" xfId="0" applyNumberFormat="1" applyFont="1" applyBorder="1" applyAlignment="1">
      <alignment horizontal="center" vertical="center" wrapText="1"/>
    </xf>
    <xf fontId="4" fillId="0" borderId="1" numFmtId="0" xfId="0" applyFont="1" applyBorder="1" applyAlignment="1">
      <alignment horizontal="center" vertical="center" wrapText="1"/>
    </xf>
    <xf fontId="4" fillId="2" borderId="6" numFmtId="2" xfId="0" applyNumberFormat="1" applyFont="1" applyFill="1" applyBorder="1" applyAlignment="1">
      <alignment horizontal="center" vertical="center" wrapText="1"/>
    </xf>
    <xf fontId="2" fillId="2" borderId="7" numFmtId="2" xfId="0" applyNumberFormat="1" applyFont="1" applyFill="1" applyBorder="1" applyAlignment="1">
      <alignment horizontal="center" vertical="center" wrapText="1"/>
    </xf>
    <xf fontId="1" fillId="2" borderId="8" numFmtId="0" xfId="0" applyFont="1" applyFill="1" applyBorder="1" applyAlignment="1">
      <alignment horizontal="center" vertical="center" wrapText="1"/>
    </xf>
    <xf fontId="1" fillId="2" borderId="9" numFmtId="0" xfId="0" applyFont="1" applyFill="1" applyBorder="1" applyAlignment="1">
      <alignment horizontal="center" vertical="center" wrapText="1"/>
    </xf>
    <xf fontId="4" fillId="4" borderId="1" numFmtId="3" xfId="0" applyNumberFormat="1" applyFont="1" applyFill="1" applyBorder="1" applyAlignment="1">
      <alignment horizontal="center" vertical="center" wrapText="1"/>
    </xf>
    <xf fontId="6" fillId="0" borderId="3" numFmtId="2" xfId="0" applyNumberFormat="1" applyFont="1" applyBorder="1" applyAlignment="1">
      <alignment horizontal="center" vertical="center" wrapText="1"/>
    </xf>
    <xf fontId="6" fillId="0" borderId="4" numFmtId="2" xfId="0" applyNumberFormat="1" applyFont="1" applyBorder="1" applyAlignment="1">
      <alignment horizontal="center" vertical="center" wrapText="1"/>
    </xf>
    <xf fontId="4" fillId="0" borderId="1" numFmtId="3" xfId="0" applyNumberFormat="1" applyFont="1" applyBorder="1" applyAlignment="1">
      <alignment horizontal="center" vertical="center" wrapText="1"/>
    </xf>
    <xf fontId="7" fillId="0" borderId="1" numFmtId="160" xfId="0" applyNumberFormat="1" applyFont="1" applyBorder="1" applyAlignment="1">
      <alignment horizontal="center" vertical="center" wrapText="1"/>
    </xf>
    <xf fontId="4" fillId="0" borderId="1" numFmtId="160" xfId="0" applyNumberFormat="1" applyFont="1" applyBorder="1" applyAlignment="1">
      <alignment horizontal="center" vertical="center" wrapText="1"/>
    </xf>
    <xf fontId="5" fillId="3" borderId="0" numFmtId="0" xfId="0" applyFont="1" applyFill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6" fillId="0" borderId="1" numFmtId="2" xfId="0" applyNumberFormat="1" applyFont="1" applyBorder="1" applyAlignment="1">
      <alignment horizontal="center" vertical="center" wrapText="1"/>
    </xf>
    <xf fontId="1" fillId="0" borderId="1" numFmtId="2" xfId="0" applyNumberFormat="1" applyFont="1" applyBorder="1" applyAlignment="1">
      <alignment horizontal="center" vertical="center" wrapText="1"/>
    </xf>
    <xf fontId="5" fillId="2" borderId="1" numFmtId="2" xfId="0" applyNumberFormat="1" applyFont="1" applyFill="1" applyBorder="1" applyAlignment="1">
      <alignment horizontal="left" vertical="center" wrapText="1"/>
    </xf>
    <xf fontId="5" fillId="2" borderId="1" numFmtId="2" xfId="0" applyNumberFormat="1" applyFont="1" applyFill="1" applyBorder="1" applyAlignment="1">
      <alignment horizontal="center" vertical="center" wrapText="1"/>
    </xf>
    <xf fontId="5" fillId="3" borderId="1" numFmtId="0" xfId="0" applyFont="1" applyFill="1" applyBorder="1" applyAlignment="1">
      <alignment horizontal="center" vertical="center" wrapText="1"/>
    </xf>
    <xf fontId="5" fillId="2" borderId="1" numFmtId="0" xfId="0" applyFont="1" applyFill="1" applyBorder="1" applyAlignment="1">
      <alignment horizontal="center" vertical="center" wrapText="1"/>
    </xf>
    <xf fontId="5" fillId="0" borderId="1" numFmtId="3" xfId="0" applyNumberFormat="1" applyFont="1" applyBorder="1" applyAlignment="1">
      <alignment horizontal="center" vertical="center" wrapText="1"/>
    </xf>
    <xf fontId="5" fillId="5" borderId="1" numFmtId="0" xfId="0" applyFont="1" applyFill="1" applyBorder="1" applyAlignment="1">
      <alignment horizontal="center" vertical="center" wrapText="1"/>
    </xf>
    <xf fontId="4" fillId="5" borderId="1" numFmtId="0" xfId="0" applyFont="1" applyFill="1" applyBorder="1" applyAlignment="1">
      <alignment horizontal="left" vertical="center" wrapText="1"/>
    </xf>
    <xf fontId="4" fillId="5" borderId="1" numFmtId="0" xfId="0" applyFont="1" applyFill="1" applyBorder="1" applyAlignment="1">
      <alignment horizontal="center" vertical="center" wrapText="1"/>
    </xf>
    <xf fontId="4" fillId="5" borderId="1" numFmtId="3" xfId="0" applyNumberFormat="1" applyFont="1" applyFill="1" applyBorder="1" applyAlignment="1">
      <alignment horizontal="center" vertical="center" wrapText="1"/>
    </xf>
    <xf fontId="4" fillId="5" borderId="1" numFmtId="160" xfId="0" applyNumberFormat="1" applyFont="1" applyFill="1" applyBorder="1" applyAlignment="1">
      <alignment horizontal="center" vertical="center" wrapText="1"/>
    </xf>
    <xf fontId="4" fillId="0" borderId="0" numFmtId="0" xfId="0" applyFont="1" applyAlignment="1">
      <alignment horizontal="left" wrapText="1"/>
    </xf>
    <xf fontId="4" fillId="0" borderId="0" numFmtId="3" xfId="0" applyNumberFormat="1" applyFont="1"/>
    <xf fontId="4" fillId="2" borderId="0" numFmtId="3" xfId="0" applyNumberFormat="1" applyFont="1" applyFill="1"/>
    <xf fontId="4" fillId="3" borderId="0" numFmtId="3" xfId="0" applyNumberFormat="1" applyFont="1" applyFill="1"/>
    <xf fontId="4" fillId="2" borderId="0" numFmtId="160" xfId="0" applyNumberFormat="1" applyFont="1" applyFill="1"/>
    <xf fontId="5" fillId="0" borderId="0" numFmtId="0" xfId="0" applyFont="1" applyAlignment="1">
      <alignment horizontal="left" wrapText="1"/>
    </xf>
    <xf fontId="5" fillId="0" borderId="0" numFmtId="0" xfId="0" applyFont="1" applyAlignment="1">
      <alignment horizontal="right" vertical="justify"/>
    </xf>
    <xf fontId="5" fillId="3" borderId="0" numFmtId="0" xfId="0" applyFont="1" applyFill="1" applyAlignment="1">
      <alignment horizontal="left" wrapText="1"/>
    </xf>
    <xf fontId="2" fillId="0" borderId="0" numFmtId="0" xfId="0" applyFont="1"/>
    <xf fontId="9" fillId="0" borderId="0" numFmtId="0" xfId="0" applyFont="1"/>
    <xf fontId="2" fillId="2" borderId="0" numFmtId="160" xfId="0" applyNumberFormat="1" applyFont="1" applyFill="1"/>
    <xf fontId="2" fillId="3" borderId="0" numFmtId="0" xfId="0" applyFont="1" applyFill="1"/>
    <xf fontId="2" fillId="2" borderId="0" numFmtId="160" xfId="0" applyNumberFormat="1" applyFont="1" applyFill="1" applyAlignment="1">
      <alignment horizontal="center"/>
    </xf>
    <xf fontId="2" fillId="2" borderId="0" numFmtId="0" xfId="0" applyFont="1" applyFill="1" applyAlignment="1">
      <alignment horizontal="left"/>
    </xf>
    <xf fontId="5" fillId="3" borderId="0" numFmtId="0" xfId="0" applyFont="1" applyFill="1"/>
    <xf fontId="4" fillId="0" borderId="1" numFmtId="0" xfId="0" applyFont="1" applyBorder="1" applyAlignment="1">
      <alignment horizontal="left" vertical="center" wrapText="1"/>
    </xf>
    <xf fontId="4" fillId="0" borderId="2" numFmtId="0" xfId="0" applyFont="1" applyBorder="1" applyAlignment="1">
      <alignment horizontal="center" vertical="center" wrapText="1"/>
    </xf>
    <xf fontId="4" fillId="0" borderId="4" numFmtId="0" xfId="0" applyFont="1" applyBorder="1" applyAlignment="1">
      <alignment horizontal="center" vertical="center" wrapText="1"/>
    </xf>
    <xf fontId="4" fillId="2" borderId="1" numFmtId="0" xfId="0" applyFont="1" applyFill="1" applyBorder="1" applyAlignment="1">
      <alignment horizontal="center" vertical="center" wrapText="1"/>
    </xf>
    <xf fontId="4" fillId="2" borderId="0" numFmtId="0" xfId="0" applyFont="1" applyFill="1" applyAlignment="1">
      <alignment vertical="center" wrapText="1"/>
    </xf>
    <xf fontId="4" fillId="3" borderId="0" numFmtId="0" xfId="0" applyFont="1" applyFill="1" applyAlignment="1">
      <alignment vertical="center" wrapText="1"/>
    </xf>
    <xf fontId="5" fillId="0" borderId="1" numFmtId="0" xfId="0" applyFont="1" applyBorder="1" applyAlignment="1">
      <alignment horizontal="left" vertical="center" wrapText="1"/>
    </xf>
    <xf fontId="5" fillId="0" borderId="2" numFmtId="160" xfId="0" applyNumberFormat="1" applyFont="1" applyBorder="1" applyAlignment="1">
      <alignment horizontal="center" vertical="center" wrapText="1"/>
    </xf>
    <xf fontId="5" fillId="0" borderId="4" numFmtId="160" xfId="0" applyNumberFormat="1" applyFont="1" applyBorder="1" applyAlignment="1">
      <alignment horizontal="center" vertical="center" wrapText="1"/>
    </xf>
    <xf fontId="5" fillId="2" borderId="0" numFmtId="160" xfId="0" applyNumberFormat="1" applyFont="1" applyFill="1" applyAlignment="1">
      <alignment vertical="center" wrapText="1"/>
    </xf>
    <xf fontId="5" fillId="3" borderId="0" numFmtId="160" xfId="0" applyNumberFormat="1" applyFont="1" applyFill="1" applyAlignment="1">
      <alignment vertical="center" wrapText="1"/>
    </xf>
    <xf fontId="0" fillId="0" borderId="4" numFmtId="0" xfId="0" applyBorder="1" applyAlignment="1">
      <alignment horizontal="center" vertical="center" wrapText="1"/>
    </xf>
    <xf fontId="5" fillId="2" borderId="1" numFmtId="1" xfId="0" applyNumberFormat="1" applyFont="1" applyFill="1" applyBorder="1" applyAlignment="1">
      <alignment horizontal="center" vertical="center" wrapText="1"/>
    </xf>
    <xf fontId="4" fillId="0" borderId="2" numFmtId="160" xfId="0" applyNumberFormat="1" applyFont="1" applyBorder="1" applyAlignment="1">
      <alignment horizontal="center" vertical="center" wrapText="1"/>
    </xf>
    <xf fontId="4" fillId="0" borderId="4" numFmtId="160" xfId="0" applyNumberFormat="1" applyFont="1" applyBorder="1" applyAlignment="1">
      <alignment horizontal="center" vertical="center" wrapText="1"/>
    </xf>
    <xf fontId="4" fillId="2" borderId="0" numFmtId="160" xfId="0" applyNumberFormat="1" applyFont="1" applyFill="1" applyAlignment="1">
      <alignment vertical="center" wrapText="1"/>
    </xf>
    <xf fontId="4" fillId="3" borderId="0" numFmtId="160" xfId="0" applyNumberFormat="1" applyFont="1" applyFill="1" applyAlignment="1">
      <alignment vertical="center" wrapText="1"/>
    </xf>
    <xf fontId="1" fillId="0" borderId="0" numFmtId="16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E1" zoomScale="70" workbookViewId="0">
      <pane ySplit="9" topLeftCell="A10" activePane="bottomLeft" state="frozen"/>
      <selection activeCell="F62" activeCellId="0" sqref="F62"/>
    </sheetView>
  </sheetViews>
  <sheetFormatPr defaultRowHeight="14.25"/>
  <cols>
    <col customWidth="1" min="1" max="1" style="1" width="8.42578125"/>
    <col customWidth="1" min="2" max="2" style="2" width="51.28515625"/>
    <col customWidth="1" min="3" max="3" style="1" width="15.5703125"/>
    <col customWidth="1" min="4" max="4" style="1" width="15.57421875"/>
    <col customWidth="1" min="5" max="5" style="3" width="11.5703125"/>
    <col customWidth="1" min="6" max="6" style="4" width="14.42578125"/>
    <col customWidth="1" min="7" max="8" style="3" width="10.140625"/>
    <col customWidth="1" min="9" max="10" style="3" width="7.28515625"/>
    <col customWidth="1" min="11" max="11" style="3" width="11.5703125"/>
    <col customWidth="1" min="12" max="12" style="3" width="10.140625"/>
    <col customWidth="1" min="13" max="13" style="4" width="9.7109375"/>
    <col customWidth="1" min="14" max="14" style="3" width="10.421875"/>
    <col customWidth="1" min="15" max="15" style="3" width="9.140625"/>
    <col customWidth="1" min="16" max="16" style="3" width="8.140625"/>
    <col customWidth="1" min="17" max="17" style="3" width="7.28515625"/>
    <col customWidth="1" min="18" max="18" style="3" width="14"/>
    <col customWidth="1" min="19" max="20" style="3" width="11.5703125"/>
    <col customWidth="1" min="21" max="21" style="3" width="10"/>
    <col customWidth="1" min="22" max="22" style="3" width="11.85546875"/>
    <col customWidth="1" min="23" max="24" style="3" width="7.28515625"/>
    <col customWidth="1" min="25" max="25" style="3" width="11"/>
    <col min="26" max="16384" style="1" width="9.140625"/>
  </cols>
  <sheetData>
    <row r="1">
      <c r="Y1" s="5" t="s">
        <v>0</v>
      </c>
    </row>
    <row r="2">
      <c r="Y2" s="5" t="s">
        <v>1</v>
      </c>
    </row>
    <row r="3">
      <c r="Y3" s="5" t="s">
        <v>2</v>
      </c>
    </row>
    <row r="4" ht="35.25" customHeight="1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>
      <c r="A5" s="7"/>
    </row>
    <row r="6">
      <c r="A6" s="8"/>
      <c r="B6" s="9"/>
      <c r="C6" s="8"/>
      <c r="D6" s="8"/>
      <c r="E6" s="10"/>
      <c r="F6" s="11"/>
      <c r="G6" s="10"/>
      <c r="H6" s="10"/>
      <c r="I6" s="10"/>
      <c r="J6" s="10"/>
      <c r="K6" s="10"/>
      <c r="L6" s="10"/>
      <c r="M6" s="11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="12" customFormat="1" ht="15.75">
      <c r="A7" s="13" t="s">
        <v>4</v>
      </c>
      <c r="B7" s="14" t="s">
        <v>5</v>
      </c>
      <c r="C7" s="13" t="s">
        <v>6</v>
      </c>
      <c r="D7" s="13" t="s">
        <v>7</v>
      </c>
      <c r="E7" s="15" t="s">
        <v>8</v>
      </c>
      <c r="F7" s="16"/>
      <c r="G7" s="16"/>
      <c r="H7" s="16"/>
      <c r="I7" s="16"/>
      <c r="J7" s="16"/>
      <c r="K7" s="16"/>
      <c r="L7" s="16" t="s">
        <v>9</v>
      </c>
      <c r="M7" s="16"/>
      <c r="N7" s="16"/>
      <c r="O7" s="16"/>
      <c r="P7" s="16"/>
      <c r="Q7" s="16"/>
      <c r="R7" s="17"/>
      <c r="S7" s="16" t="s">
        <v>10</v>
      </c>
      <c r="T7" s="16"/>
      <c r="U7" s="16"/>
      <c r="V7" s="16"/>
      <c r="W7" s="16"/>
      <c r="X7" s="16"/>
      <c r="Y7" s="17"/>
    </row>
    <row r="8" s="12" customFormat="1" ht="15.75">
      <c r="A8" s="13"/>
      <c r="B8" s="14"/>
      <c r="C8" s="13"/>
      <c r="D8" s="13"/>
      <c r="E8" s="16"/>
      <c r="F8" s="16"/>
      <c r="G8" s="16"/>
      <c r="H8" s="16"/>
      <c r="I8" s="16"/>
      <c r="J8" s="16"/>
      <c r="K8" s="17"/>
      <c r="L8" s="16"/>
      <c r="M8" s="16"/>
      <c r="N8" s="16"/>
      <c r="O8" s="16"/>
      <c r="P8" s="16"/>
      <c r="Q8" s="16"/>
      <c r="R8" s="17"/>
      <c r="S8" s="16"/>
      <c r="T8" s="16"/>
      <c r="U8" s="16"/>
      <c r="V8" s="16"/>
      <c r="W8" s="16"/>
      <c r="X8" s="16"/>
      <c r="Y8" s="17"/>
    </row>
    <row r="9" s="12" customFormat="1" ht="15">
      <c r="A9" s="13"/>
      <c r="B9" s="14"/>
      <c r="C9" s="13"/>
      <c r="D9" s="13"/>
      <c r="E9" s="18">
        <v>2020</v>
      </c>
      <c r="F9" s="19">
        <v>2021</v>
      </c>
      <c r="G9" s="18">
        <v>2022</v>
      </c>
      <c r="H9" s="18">
        <v>2023</v>
      </c>
      <c r="I9" s="18">
        <v>2024</v>
      </c>
      <c r="J9" s="18">
        <v>2025</v>
      </c>
      <c r="K9" s="18" t="s">
        <v>11</v>
      </c>
      <c r="L9" s="18">
        <v>2020</v>
      </c>
      <c r="M9" s="19">
        <v>2021</v>
      </c>
      <c r="N9" s="18">
        <v>2022</v>
      </c>
      <c r="O9" s="18">
        <v>2023</v>
      </c>
      <c r="P9" s="18">
        <v>2024</v>
      </c>
      <c r="Q9" s="18">
        <v>2025</v>
      </c>
      <c r="R9" s="18" t="s">
        <v>11</v>
      </c>
      <c r="S9" s="18">
        <v>2020</v>
      </c>
      <c r="T9" s="18">
        <v>2021</v>
      </c>
      <c r="U9" s="18">
        <v>2022</v>
      </c>
      <c r="V9" s="18">
        <v>2023</v>
      </c>
      <c r="W9" s="18">
        <v>2024</v>
      </c>
      <c r="X9" s="18">
        <v>2025</v>
      </c>
      <c r="Y9" s="18" t="s">
        <v>11</v>
      </c>
    </row>
    <row r="10" s="12" customFormat="1" ht="15.75">
      <c r="A10" s="13"/>
      <c r="B10" s="14"/>
      <c r="C10" s="13"/>
      <c r="D10" s="13"/>
      <c r="E10" s="18"/>
      <c r="F10" s="19"/>
      <c r="G10" s="18"/>
      <c r="H10" s="18"/>
      <c r="I10" s="18"/>
      <c r="J10" s="18"/>
      <c r="K10" s="18"/>
      <c r="L10" s="18"/>
      <c r="M10" s="19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</row>
    <row r="11" s="20" customFormat="1" ht="15">
      <c r="A11" s="21" t="s">
        <v>12</v>
      </c>
      <c r="B11" s="22" t="s">
        <v>13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4"/>
    </row>
    <row r="12" s="12" customFormat="1" ht="15">
      <c r="A12" s="25"/>
      <c r="B12" s="26"/>
      <c r="C12" s="25"/>
      <c r="D12" s="27"/>
      <c r="E12" s="28">
        <f t="shared" ref="E12:J12" si="0">E14+E17</f>
        <v>0</v>
      </c>
      <c r="F12" s="28">
        <f t="shared" si="0"/>
        <v>0</v>
      </c>
      <c r="G12" s="28">
        <f t="shared" si="0"/>
        <v>18050.895</v>
      </c>
      <c r="H12" s="28">
        <f t="shared" si="0"/>
        <v>34879.904999999999</v>
      </c>
      <c r="I12" s="28">
        <f t="shared" si="0"/>
        <v>0</v>
      </c>
      <c r="J12" s="28">
        <f t="shared" si="0"/>
        <v>0</v>
      </c>
      <c r="K12" s="28">
        <f t="shared" ref="K12:Q12" si="1">K14+K17</f>
        <v>52930.800000000003</v>
      </c>
      <c r="L12" s="28">
        <f t="shared" si="1"/>
        <v>1936.4000000000001</v>
      </c>
      <c r="M12" s="28">
        <f t="shared" si="1"/>
        <v>1705.0650000000001</v>
      </c>
      <c r="N12" s="28">
        <f t="shared" si="1"/>
        <v>2337.9000000000001</v>
      </c>
      <c r="O12" s="28">
        <f t="shared" si="1"/>
        <v>3875.931</v>
      </c>
      <c r="P12" s="28">
        <f t="shared" si="1"/>
        <v>0.38600000000000001</v>
      </c>
      <c r="Q12" s="28">
        <f t="shared" si="1"/>
        <v>0</v>
      </c>
      <c r="R12" s="28">
        <f>R14+R17</f>
        <v>9855.6819999999989</v>
      </c>
      <c r="S12" s="28">
        <f>S14+S17</f>
        <v>1936.4000000000001</v>
      </c>
      <c r="T12" s="28">
        <f t="shared" ref="T12:W12" si="2">T14+T17</f>
        <v>1705.0650000000001</v>
      </c>
      <c r="U12" s="28">
        <f t="shared" si="2"/>
        <v>20388.794999999998</v>
      </c>
      <c r="V12" s="28">
        <f t="shared" si="2"/>
        <v>38755.835999999996</v>
      </c>
      <c r="W12" s="28">
        <f t="shared" si="2"/>
        <v>0.38600000000000001</v>
      </c>
      <c r="X12" s="28">
        <f>X14+X17</f>
        <v>0</v>
      </c>
      <c r="Y12" s="28">
        <f>SUM(S12:X12)</f>
        <v>62786.481999999989</v>
      </c>
    </row>
    <row r="13" s="29" customFormat="1" ht="15">
      <c r="A13" s="13" t="s">
        <v>14</v>
      </c>
      <c r="B13" s="30" t="s">
        <v>15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2"/>
    </row>
    <row r="14" s="29" customFormat="1" ht="15">
      <c r="A14" s="13"/>
      <c r="B14" s="33"/>
      <c r="C14" s="34"/>
      <c r="D14" s="35"/>
      <c r="E14" s="36">
        <f t="shared" ref="E14:J14" si="3">SUM(E15:E15)</f>
        <v>0</v>
      </c>
      <c r="F14" s="37">
        <f t="shared" si="3"/>
        <v>0</v>
      </c>
      <c r="G14" s="36">
        <f t="shared" si="3"/>
        <v>0</v>
      </c>
      <c r="H14" s="36">
        <f t="shared" si="3"/>
        <v>0</v>
      </c>
      <c r="I14" s="36">
        <f t="shared" si="3"/>
        <v>0</v>
      </c>
      <c r="J14" s="36">
        <f t="shared" si="3"/>
        <v>0</v>
      </c>
      <c r="K14" s="36">
        <f t="shared" ref="K14:Q14" si="4">SUM(K15:K15)</f>
        <v>0</v>
      </c>
      <c r="L14" s="36">
        <f t="shared" si="4"/>
        <v>0</v>
      </c>
      <c r="M14" s="37">
        <f t="shared" si="4"/>
        <v>0</v>
      </c>
      <c r="N14" s="36">
        <f t="shared" si="4"/>
        <v>0</v>
      </c>
      <c r="O14" s="36">
        <f t="shared" si="4"/>
        <v>0</v>
      </c>
      <c r="P14" s="36">
        <f t="shared" si="4"/>
        <v>0</v>
      </c>
      <c r="Q14" s="36">
        <f t="shared" si="4"/>
        <v>0</v>
      </c>
      <c r="R14" s="36">
        <f t="shared" ref="R14:X14" si="5">SUM(R15:R15)</f>
        <v>0</v>
      </c>
      <c r="S14" s="36">
        <f t="shared" si="5"/>
        <v>0</v>
      </c>
      <c r="T14" s="36">
        <f t="shared" si="5"/>
        <v>0</v>
      </c>
      <c r="U14" s="36">
        <f t="shared" si="5"/>
        <v>0</v>
      </c>
      <c r="V14" s="36">
        <f t="shared" si="5"/>
        <v>0</v>
      </c>
      <c r="W14" s="36">
        <f t="shared" si="5"/>
        <v>0</v>
      </c>
      <c r="X14" s="36">
        <f t="shared" si="5"/>
        <v>0</v>
      </c>
      <c r="Y14" s="36">
        <f>SUM(Y15:Y15)</f>
        <v>0</v>
      </c>
    </row>
    <row r="15" s="29" customFormat="1" ht="75">
      <c r="A15" s="13" t="s">
        <v>16</v>
      </c>
      <c r="B15" s="38" t="s">
        <v>17</v>
      </c>
      <c r="C15" s="39" t="s">
        <v>18</v>
      </c>
      <c r="D15" s="40">
        <v>46400</v>
      </c>
      <c r="E15" s="41"/>
      <c r="F15" s="42"/>
      <c r="G15" s="41"/>
      <c r="H15" s="41"/>
      <c r="I15" s="41"/>
      <c r="J15" s="41"/>
      <c r="K15" s="43">
        <f>SUM(E15:J15)</f>
        <v>0</v>
      </c>
      <c r="L15" s="41"/>
      <c r="M15" s="42"/>
      <c r="N15" s="41">
        <v>0</v>
      </c>
      <c r="O15" s="41"/>
      <c r="P15" s="41"/>
      <c r="Q15" s="41"/>
      <c r="R15" s="43">
        <f>SUM(L15:Q15)</f>
        <v>0</v>
      </c>
      <c r="S15" s="43">
        <f t="shared" ref="S15:Y15" si="6">E15+L15</f>
        <v>0</v>
      </c>
      <c r="T15" s="43">
        <f t="shared" si="6"/>
        <v>0</v>
      </c>
      <c r="U15" s="43">
        <f t="shared" si="6"/>
        <v>0</v>
      </c>
      <c r="V15" s="43">
        <f t="shared" si="6"/>
        <v>0</v>
      </c>
      <c r="W15" s="43">
        <f t="shared" si="6"/>
        <v>0</v>
      </c>
      <c r="X15" s="43">
        <f t="shared" si="6"/>
        <v>0</v>
      </c>
      <c r="Y15" s="43">
        <f t="shared" si="6"/>
        <v>0</v>
      </c>
    </row>
    <row r="16" s="29" customFormat="1" ht="15">
      <c r="A16" s="13" t="s">
        <v>19</v>
      </c>
      <c r="B16" s="30" t="s">
        <v>20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2"/>
    </row>
    <row r="17" s="29" customFormat="1" ht="15">
      <c r="A17" s="13"/>
      <c r="B17" s="33"/>
      <c r="C17" s="34" t="s">
        <v>21</v>
      </c>
      <c r="D17" s="35"/>
      <c r="E17" s="36">
        <f>E18+E19+E20</f>
        <v>0</v>
      </c>
      <c r="F17" s="36">
        <f t="shared" ref="F17:J17" si="7">F18+F19+F20</f>
        <v>0</v>
      </c>
      <c r="G17" s="36">
        <f t="shared" si="7"/>
        <v>18050.895</v>
      </c>
      <c r="H17" s="36">
        <f t="shared" si="7"/>
        <v>34879.904999999999</v>
      </c>
      <c r="I17" s="36">
        <f t="shared" si="7"/>
        <v>0</v>
      </c>
      <c r="J17" s="36">
        <f t="shared" si="7"/>
        <v>0</v>
      </c>
      <c r="K17" s="36">
        <f>K18+K19</f>
        <v>52930.800000000003</v>
      </c>
      <c r="L17" s="36">
        <f>L18+L19+L20</f>
        <v>1936.4000000000001</v>
      </c>
      <c r="M17" s="36">
        <f>M18+M19+M20</f>
        <v>1705.0650000000001</v>
      </c>
      <c r="N17" s="36">
        <f t="shared" ref="N17:Q17" si="8">N18+N19+N20</f>
        <v>2337.9000000000001</v>
      </c>
      <c r="O17" s="36">
        <f t="shared" si="8"/>
        <v>3875.931</v>
      </c>
      <c r="P17" s="36">
        <f t="shared" si="8"/>
        <v>0.38600000000000001</v>
      </c>
      <c r="Q17" s="36">
        <f t="shared" si="8"/>
        <v>0</v>
      </c>
      <c r="R17" s="36">
        <f>R18+R19+R20</f>
        <v>9855.6819999999989</v>
      </c>
      <c r="S17" s="36">
        <f t="shared" ref="S17:X17" si="9">S18+S19+S20</f>
        <v>1936.4000000000001</v>
      </c>
      <c r="T17" s="36">
        <f t="shared" si="9"/>
        <v>1705.0650000000001</v>
      </c>
      <c r="U17" s="36">
        <f t="shared" si="9"/>
        <v>20388.794999999998</v>
      </c>
      <c r="V17" s="36">
        <f t="shared" si="9"/>
        <v>38755.835999999996</v>
      </c>
      <c r="W17" s="36">
        <f t="shared" si="9"/>
        <v>0.38600000000000001</v>
      </c>
      <c r="X17" s="36">
        <f t="shared" si="9"/>
        <v>0</v>
      </c>
      <c r="Y17" s="36">
        <f>Y18+Y19+Y20</f>
        <v>62786.482000000004</v>
      </c>
    </row>
    <row r="18" s="29" customFormat="1" ht="45">
      <c r="A18" s="13" t="s">
        <v>22</v>
      </c>
      <c r="B18" s="38" t="s">
        <v>23</v>
      </c>
      <c r="C18" s="44" t="s">
        <v>24</v>
      </c>
      <c r="D18" s="45">
        <f>10957.57-2531.7</f>
        <v>8425.869999999999</v>
      </c>
      <c r="E18" s="43"/>
      <c r="F18" s="46"/>
      <c r="G18" s="43"/>
      <c r="H18" s="43"/>
      <c r="I18" s="43"/>
      <c r="J18" s="43"/>
      <c r="K18" s="43">
        <f>SUM(E18:J18)</f>
        <v>0</v>
      </c>
      <c r="L18" s="43"/>
      <c r="M18" s="46"/>
      <c r="N18" s="43"/>
      <c r="O18" s="43"/>
      <c r="P18" s="43"/>
      <c r="Q18" s="43"/>
      <c r="R18" s="43">
        <f t="shared" ref="R18:R20" si="10">SUM(L18:Q18)</f>
        <v>0</v>
      </c>
      <c r="S18" s="43">
        <f t="shared" ref="S18:X20" si="11">E18+L18</f>
        <v>0</v>
      </c>
      <c r="T18" s="43">
        <f t="shared" si="11"/>
        <v>0</v>
      </c>
      <c r="U18" s="43">
        <f t="shared" si="11"/>
        <v>0</v>
      </c>
      <c r="V18" s="43">
        <f t="shared" si="11"/>
        <v>0</v>
      </c>
      <c r="W18" s="43">
        <f t="shared" si="11"/>
        <v>0</v>
      </c>
      <c r="X18" s="43">
        <f t="shared" si="11"/>
        <v>0</v>
      </c>
      <c r="Y18" s="43">
        <f t="shared" ref="Y18:Y20" si="12">K18+R18</f>
        <v>0</v>
      </c>
    </row>
    <row r="19" s="29" customFormat="1" ht="45">
      <c r="A19" s="47" t="s">
        <v>25</v>
      </c>
      <c r="B19" s="48" t="s">
        <v>26</v>
      </c>
      <c r="C19" s="49" t="s">
        <v>27</v>
      </c>
      <c r="D19" s="46">
        <v>58811.699999999997</v>
      </c>
      <c r="E19" s="46"/>
      <c r="F19" s="46"/>
      <c r="G19" s="50">
        <v>18050.895</v>
      </c>
      <c r="H19" s="50">
        <v>34879.904999999999</v>
      </c>
      <c r="I19" s="46"/>
      <c r="J19" s="46"/>
      <c r="K19" s="46">
        <f>G19+H19</f>
        <v>52930.800000000003</v>
      </c>
      <c r="L19" s="46">
        <v>1936.4000000000001</v>
      </c>
      <c r="M19" s="46">
        <v>1704.7650000000001</v>
      </c>
      <c r="N19" s="50">
        <v>2337.5999999999999</v>
      </c>
      <c r="O19" s="50">
        <f>3875.545</f>
        <v>3875.5450000000001</v>
      </c>
      <c r="P19" s="46"/>
      <c r="Q19" s="46"/>
      <c r="R19" s="46">
        <f t="shared" si="10"/>
        <v>9854.3099999999995</v>
      </c>
      <c r="S19" s="46">
        <f t="shared" si="11"/>
        <v>1936.4000000000001</v>
      </c>
      <c r="T19" s="46">
        <f t="shared" si="11"/>
        <v>1704.7650000000001</v>
      </c>
      <c r="U19" s="46">
        <f t="shared" si="11"/>
        <v>20388.494999999999</v>
      </c>
      <c r="V19" s="46">
        <f t="shared" si="11"/>
        <v>38755.449999999997</v>
      </c>
      <c r="W19" s="46">
        <f t="shared" si="11"/>
        <v>0</v>
      </c>
      <c r="X19" s="46">
        <f t="shared" si="11"/>
        <v>0</v>
      </c>
      <c r="Y19" s="46">
        <f t="shared" si="12"/>
        <v>62785.110000000001</v>
      </c>
    </row>
    <row r="20" s="29" customFormat="1" ht="15">
      <c r="A20" s="47" t="s">
        <v>28</v>
      </c>
      <c r="B20" s="48" t="s">
        <v>29</v>
      </c>
      <c r="C20" s="49"/>
      <c r="D20" s="46"/>
      <c r="E20" s="46"/>
      <c r="F20" s="46"/>
      <c r="G20" s="46"/>
      <c r="H20" s="46"/>
      <c r="I20" s="46"/>
      <c r="J20" s="46"/>
      <c r="K20" s="46">
        <f>SUM(E20:J20)</f>
        <v>0</v>
      </c>
      <c r="L20" s="46"/>
      <c r="M20" s="46">
        <v>0.29999999999999999</v>
      </c>
      <c r="N20" s="50">
        <v>0.29999999999999999</v>
      </c>
      <c r="O20" s="50">
        <f>0.386</f>
        <v>0.38600000000000001</v>
      </c>
      <c r="P20" s="50">
        <f>0.386</f>
        <v>0.38600000000000001</v>
      </c>
      <c r="Q20" s="46"/>
      <c r="R20" s="46">
        <f t="shared" si="10"/>
        <v>1.3719999999999999</v>
      </c>
      <c r="S20" s="46">
        <f t="shared" si="11"/>
        <v>0</v>
      </c>
      <c r="T20" s="46">
        <f t="shared" si="11"/>
        <v>0.29999999999999999</v>
      </c>
      <c r="U20" s="46">
        <f>G20+N20</f>
        <v>0.29999999999999999</v>
      </c>
      <c r="V20" s="46">
        <f>H20+O20</f>
        <v>0.38600000000000001</v>
      </c>
      <c r="W20" s="46">
        <f>I20+P20</f>
        <v>0.38600000000000001</v>
      </c>
      <c r="X20" s="46">
        <f>J20+Q20</f>
        <v>0</v>
      </c>
      <c r="Y20" s="46">
        <f t="shared" si="12"/>
        <v>1.3719999999999999</v>
      </c>
    </row>
    <row r="21" s="51" customFormat="1" ht="15">
      <c r="A21" s="21" t="s">
        <v>30</v>
      </c>
      <c r="B21" s="52" t="s">
        <v>31</v>
      </c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</row>
    <row r="22" s="29" customFormat="1" ht="15">
      <c r="A22" s="25"/>
      <c r="B22" s="26"/>
      <c r="C22" s="54"/>
      <c r="D22" s="27"/>
      <c r="E22" s="28">
        <f t="shared" ref="E22:S22" si="13">SUM(E23:E28)</f>
        <v>45000</v>
      </c>
      <c r="F22" s="28">
        <f t="shared" si="13"/>
        <v>5433.1999999999998</v>
      </c>
      <c r="G22" s="28">
        <f t="shared" si="13"/>
        <v>18547.360000000001</v>
      </c>
      <c r="H22" s="28">
        <f t="shared" si="13"/>
        <v>0</v>
      </c>
      <c r="I22" s="28">
        <f t="shared" si="13"/>
        <v>0</v>
      </c>
      <c r="J22" s="28">
        <f t="shared" si="13"/>
        <v>0</v>
      </c>
      <c r="K22" s="28">
        <f t="shared" si="13"/>
        <v>68980.559999999998</v>
      </c>
      <c r="L22" s="28">
        <f t="shared" si="13"/>
        <v>8098</v>
      </c>
      <c r="M22" s="28">
        <f t="shared" si="13"/>
        <v>756.28999999999996</v>
      </c>
      <c r="N22" s="28">
        <f t="shared" si="13"/>
        <v>7424.2999999999993</v>
      </c>
      <c r="O22" s="28">
        <f t="shared" si="13"/>
        <v>0</v>
      </c>
      <c r="P22" s="28">
        <f t="shared" si="13"/>
        <v>0</v>
      </c>
      <c r="Q22" s="28">
        <f t="shared" si="13"/>
        <v>0</v>
      </c>
      <c r="R22" s="28">
        <f t="shared" si="13"/>
        <v>16278.589999999998</v>
      </c>
      <c r="S22" s="28">
        <f t="shared" si="13"/>
        <v>53098</v>
      </c>
      <c r="T22" s="28">
        <f>SUM(T23:T26)</f>
        <v>6189.4899999999998</v>
      </c>
      <c r="U22" s="28">
        <f>SUM(U23:U26)</f>
        <v>25971.66</v>
      </c>
      <c r="V22" s="28">
        <f>SUM(V23:V26)</f>
        <v>0</v>
      </c>
      <c r="W22" s="28">
        <f>SUM(W23:W26)</f>
        <v>0</v>
      </c>
      <c r="X22" s="28">
        <f>SUM(X23:X26)</f>
        <v>0</v>
      </c>
      <c r="Y22" s="28">
        <f>SUM(Y23:Y28)</f>
        <v>85259.150000000009</v>
      </c>
    </row>
    <row r="23" s="29" customFormat="1" ht="45">
      <c r="A23" s="47" t="s">
        <v>32</v>
      </c>
      <c r="B23" s="48" t="s">
        <v>33</v>
      </c>
      <c r="C23" s="49" t="s">
        <v>18</v>
      </c>
      <c r="D23" s="46">
        <v>207932.17000000001</v>
      </c>
      <c r="E23" s="46"/>
      <c r="F23" s="46"/>
      <c r="G23" s="46">
        <v>11088.42</v>
      </c>
      <c r="H23" s="46"/>
      <c r="I23" s="46"/>
      <c r="J23" s="46"/>
      <c r="K23" s="46">
        <f>SUM(E23:J23)</f>
        <v>11088.42</v>
      </c>
      <c r="L23" s="42">
        <v>105.09999999999999</v>
      </c>
      <c r="M23" s="42">
        <v>267.49000000000001</v>
      </c>
      <c r="N23" s="42">
        <v>5430.8999999999996</v>
      </c>
      <c r="O23" s="42">
        <v>0</v>
      </c>
      <c r="P23" s="42">
        <v>0</v>
      </c>
      <c r="Q23" s="42"/>
      <c r="R23" s="46">
        <f>SUM(L23:Q23)</f>
        <v>5803.4899999999998</v>
      </c>
      <c r="S23" s="46">
        <f t="shared" ref="S23:U27" si="14">E23+L23</f>
        <v>105.09999999999999</v>
      </c>
      <c r="T23" s="46">
        <f t="shared" si="14"/>
        <v>267.49000000000001</v>
      </c>
      <c r="U23" s="46">
        <f t="shared" si="14"/>
        <v>16519.32</v>
      </c>
      <c r="V23" s="46">
        <f t="shared" ref="V23:Y28" si="15">H23+O23</f>
        <v>0</v>
      </c>
      <c r="W23" s="46">
        <f t="shared" si="15"/>
        <v>0</v>
      </c>
      <c r="X23" s="46">
        <f t="shared" si="15"/>
        <v>0</v>
      </c>
      <c r="Y23" s="46">
        <f t="shared" si="15"/>
        <v>16891.91</v>
      </c>
    </row>
    <row r="24" s="29" customFormat="1" ht="45">
      <c r="A24" s="47" t="s">
        <v>34</v>
      </c>
      <c r="B24" s="48" t="s">
        <v>35</v>
      </c>
      <c r="C24" s="49" t="s">
        <v>36</v>
      </c>
      <c r="D24" s="46">
        <v>305214.09999999998</v>
      </c>
      <c r="E24" s="46"/>
      <c r="F24" s="46"/>
      <c r="G24" s="46"/>
      <c r="H24" s="46"/>
      <c r="I24" s="46"/>
      <c r="J24" s="46"/>
      <c r="K24" s="46"/>
      <c r="L24" s="42"/>
      <c r="M24" s="42"/>
      <c r="N24" s="42"/>
      <c r="O24" s="42"/>
      <c r="P24" s="42"/>
      <c r="Q24" s="42"/>
      <c r="R24" s="46"/>
      <c r="S24" s="46"/>
      <c r="T24" s="46"/>
      <c r="U24" s="46"/>
      <c r="V24" s="46"/>
      <c r="W24" s="46"/>
      <c r="X24" s="46"/>
      <c r="Y24" s="46"/>
    </row>
    <row r="25" s="29" customFormat="1" ht="69.75" customHeight="1">
      <c r="A25" s="47" t="s">
        <v>37</v>
      </c>
      <c r="B25" s="48" t="s">
        <v>38</v>
      </c>
      <c r="C25" s="49" t="s">
        <v>36</v>
      </c>
      <c r="D25" s="46">
        <v>113578.47</v>
      </c>
      <c r="E25" s="46">
        <v>45000</v>
      </c>
      <c r="F25" s="46">
        <v>5433.1999999999998</v>
      </c>
      <c r="G25" s="46">
        <v>7458.9399999999996</v>
      </c>
      <c r="H25" s="46"/>
      <c r="I25" s="46"/>
      <c r="J25" s="46"/>
      <c r="K25" s="46">
        <f t="shared" ref="K25:K28" si="16">SUM(E25:J25)</f>
        <v>57892.139999999999</v>
      </c>
      <c r="L25" s="46">
        <v>3752.0999999999999</v>
      </c>
      <c r="M25" s="46">
        <v>488.80000000000001</v>
      </c>
      <c r="N25" s="46">
        <v>1993.4000000000001</v>
      </c>
      <c r="O25" s="46"/>
      <c r="P25" s="46"/>
      <c r="Q25" s="46"/>
      <c r="R25" s="46">
        <f t="shared" ref="R25:R28" si="17">SUM(L25:Q25)</f>
        <v>6234.2999999999993</v>
      </c>
      <c r="S25" s="46">
        <f t="shared" si="14"/>
        <v>48752.099999999999</v>
      </c>
      <c r="T25" s="46">
        <f t="shared" si="14"/>
        <v>5922</v>
      </c>
      <c r="U25" s="46">
        <f t="shared" si="14"/>
        <v>9452.3400000000001</v>
      </c>
      <c r="V25" s="46">
        <f t="shared" si="15"/>
        <v>0</v>
      </c>
      <c r="W25" s="46">
        <f t="shared" si="15"/>
        <v>0</v>
      </c>
      <c r="X25" s="46">
        <f t="shared" si="15"/>
        <v>0</v>
      </c>
      <c r="Y25" s="46">
        <f t="shared" si="15"/>
        <v>64126.440000000002</v>
      </c>
    </row>
    <row r="26" s="29" customFormat="1" ht="36" customHeight="1">
      <c r="A26" s="55" t="s">
        <v>39</v>
      </c>
      <c r="B26" s="56" t="s">
        <v>40</v>
      </c>
      <c r="C26" s="57" t="s">
        <v>41</v>
      </c>
      <c r="D26" s="40">
        <v>3200</v>
      </c>
      <c r="E26" s="41"/>
      <c r="F26" s="42"/>
      <c r="G26" s="41"/>
      <c r="H26" s="41"/>
      <c r="I26" s="41"/>
      <c r="J26" s="41"/>
      <c r="K26" s="41">
        <f t="shared" si="16"/>
        <v>0</v>
      </c>
      <c r="L26" s="41">
        <v>0</v>
      </c>
      <c r="M26" s="42"/>
      <c r="N26" s="41"/>
      <c r="O26" s="41"/>
      <c r="P26" s="41"/>
      <c r="Q26" s="41"/>
      <c r="R26" s="41">
        <f t="shared" si="17"/>
        <v>0</v>
      </c>
      <c r="S26" s="43">
        <f t="shared" si="14"/>
        <v>0</v>
      </c>
      <c r="T26" s="41">
        <f t="shared" si="14"/>
        <v>0</v>
      </c>
      <c r="U26" s="41">
        <f t="shared" si="14"/>
        <v>0</v>
      </c>
      <c r="V26" s="41">
        <f t="shared" si="15"/>
        <v>0</v>
      </c>
      <c r="W26" s="41">
        <f t="shared" si="15"/>
        <v>0</v>
      </c>
      <c r="X26" s="41">
        <f t="shared" si="15"/>
        <v>0</v>
      </c>
      <c r="Y26" s="41">
        <f t="shared" si="15"/>
        <v>0</v>
      </c>
    </row>
    <row r="27" s="58" customFormat="1" ht="44.25" customHeight="1">
      <c r="A27" s="59" t="s">
        <v>42</v>
      </c>
      <c r="B27" s="56" t="s">
        <v>43</v>
      </c>
      <c r="C27" s="44">
        <v>2020</v>
      </c>
      <c r="D27" s="40">
        <v>2738.4000000000001</v>
      </c>
      <c r="E27" s="40"/>
      <c r="F27" s="42"/>
      <c r="G27" s="40"/>
      <c r="H27" s="40"/>
      <c r="I27" s="40"/>
      <c r="J27" s="40"/>
      <c r="K27" s="40">
        <f t="shared" si="16"/>
        <v>0</v>
      </c>
      <c r="L27" s="40">
        <v>2722</v>
      </c>
      <c r="M27" s="42"/>
      <c r="N27" s="40"/>
      <c r="O27" s="40"/>
      <c r="P27" s="40"/>
      <c r="Q27" s="40"/>
      <c r="R27" s="40">
        <f t="shared" si="17"/>
        <v>2722</v>
      </c>
      <c r="S27" s="43">
        <f t="shared" si="14"/>
        <v>2722</v>
      </c>
      <c r="T27" s="40"/>
      <c r="U27" s="40"/>
      <c r="V27" s="40"/>
      <c r="W27" s="40"/>
      <c r="X27" s="40"/>
      <c r="Y27" s="40">
        <f>K27+R27</f>
        <v>2722</v>
      </c>
    </row>
    <row r="28" s="58" customFormat="1" ht="36" customHeight="1">
      <c r="A28" s="60" t="s">
        <v>44</v>
      </c>
      <c r="B28" s="56" t="s">
        <v>45</v>
      </c>
      <c r="C28" s="44">
        <v>2020</v>
      </c>
      <c r="D28" s="40">
        <v>1518.8</v>
      </c>
      <c r="E28" s="40"/>
      <c r="F28" s="42"/>
      <c r="G28" s="40"/>
      <c r="H28" s="40"/>
      <c r="I28" s="40"/>
      <c r="J28" s="40"/>
      <c r="K28" s="40">
        <f t="shared" si="16"/>
        <v>0</v>
      </c>
      <c r="L28" s="40">
        <v>1518.8</v>
      </c>
      <c r="M28" s="40"/>
      <c r="N28" s="40"/>
      <c r="O28" s="40"/>
      <c r="P28" s="40"/>
      <c r="Q28" s="40"/>
      <c r="R28" s="40">
        <f t="shared" si="17"/>
        <v>1518.8</v>
      </c>
      <c r="S28" s="40">
        <v>1518.8</v>
      </c>
      <c r="T28" s="40"/>
      <c r="U28" s="40"/>
      <c r="V28" s="40"/>
      <c r="W28" s="40"/>
      <c r="X28" s="40"/>
      <c r="Y28" s="40">
        <f t="shared" si="15"/>
        <v>1518.8</v>
      </c>
    </row>
    <row r="29" s="51" customFormat="1" ht="15">
      <c r="A29" s="61" t="s">
        <v>46</v>
      </c>
      <c r="B29" s="62" t="s">
        <v>47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4"/>
    </row>
    <row r="30" s="29" customFormat="1" ht="15">
      <c r="A30" s="25"/>
      <c r="B30" s="26"/>
      <c r="C30" s="54"/>
      <c r="D30" s="65"/>
      <c r="E30" s="28">
        <f t="shared" ref="E30:X30" si="18">E32+E46+E49+E56+E60</f>
        <v>145589.26182000001</v>
      </c>
      <c r="F30" s="28">
        <f t="shared" si="18"/>
        <v>140953.47</v>
      </c>
      <c r="G30" s="28">
        <f t="shared" si="18"/>
        <v>48316.949999999997</v>
      </c>
      <c r="H30" s="28">
        <f t="shared" si="18"/>
        <v>0</v>
      </c>
      <c r="I30" s="28">
        <f t="shared" si="18"/>
        <v>0</v>
      </c>
      <c r="J30" s="28">
        <f t="shared" si="18"/>
        <v>0</v>
      </c>
      <c r="K30" s="28">
        <f t="shared" si="18"/>
        <v>334859.68182</v>
      </c>
      <c r="L30" s="28">
        <f t="shared" si="18"/>
        <v>4418.40319</v>
      </c>
      <c r="M30" s="28">
        <f>M32+M46+M49+M56+M60</f>
        <v>4405.3999999999996</v>
      </c>
      <c r="N30" s="28">
        <f t="shared" si="18"/>
        <v>3622.3999999999996</v>
      </c>
      <c r="O30" s="28">
        <f t="shared" si="18"/>
        <v>63.600000000000001</v>
      </c>
      <c r="P30" s="28">
        <f t="shared" si="18"/>
        <v>63.600000000000001</v>
      </c>
      <c r="Q30" s="28">
        <f t="shared" si="18"/>
        <v>0</v>
      </c>
      <c r="R30" s="28">
        <f t="shared" si="18"/>
        <v>12573.403190000001</v>
      </c>
      <c r="S30" s="28">
        <f t="shared" si="18"/>
        <v>150007.66501000003</v>
      </c>
      <c r="T30" s="28">
        <f t="shared" si="18"/>
        <v>145358.87</v>
      </c>
      <c r="U30" s="28">
        <f t="shared" si="18"/>
        <v>51939.349999999991</v>
      </c>
      <c r="V30" s="28">
        <f t="shared" si="18"/>
        <v>63.600000000000001</v>
      </c>
      <c r="W30" s="28">
        <f t="shared" si="18"/>
        <v>63.600000000000001</v>
      </c>
      <c r="X30" s="28">
        <f t="shared" si="18"/>
        <v>0</v>
      </c>
      <c r="Y30" s="28">
        <f>Y32+Y46+Y49+Y56+Y60</f>
        <v>347433.08501000004</v>
      </c>
    </row>
    <row r="31" s="29" customFormat="1" ht="15">
      <c r="A31" s="13" t="s">
        <v>48</v>
      </c>
      <c r="B31" s="30" t="s">
        <v>49</v>
      </c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7"/>
    </row>
    <row r="32" s="29" customFormat="1" ht="15">
      <c r="A32" s="13"/>
      <c r="B32" s="33"/>
      <c r="C32" s="34"/>
      <c r="D32" s="68"/>
      <c r="E32" s="36">
        <f t="shared" ref="E32:L32" si="19">SUM(E33:E40)</f>
        <v>0</v>
      </c>
      <c r="F32" s="37">
        <f t="shared" si="19"/>
        <v>0</v>
      </c>
      <c r="G32" s="36">
        <f t="shared" si="19"/>
        <v>0</v>
      </c>
      <c r="H32" s="36">
        <f t="shared" si="19"/>
        <v>0</v>
      </c>
      <c r="I32" s="36">
        <f t="shared" si="19"/>
        <v>0</v>
      </c>
      <c r="J32" s="36">
        <f t="shared" si="19"/>
        <v>0</v>
      </c>
      <c r="K32" s="36">
        <f t="shared" si="19"/>
        <v>0</v>
      </c>
      <c r="L32" s="36">
        <f t="shared" si="19"/>
        <v>715.10000000000002</v>
      </c>
      <c r="M32" s="37">
        <f>SUM(M33:M44)</f>
        <v>0</v>
      </c>
      <c r="N32" s="37">
        <f t="shared" ref="N32:Q32" si="20">SUM(N33:N44)</f>
        <v>847.20000000000005</v>
      </c>
      <c r="O32" s="37">
        <f t="shared" si="20"/>
        <v>0</v>
      </c>
      <c r="P32" s="37">
        <f t="shared" si="20"/>
        <v>0</v>
      </c>
      <c r="Q32" s="37">
        <f t="shared" si="20"/>
        <v>0</v>
      </c>
      <c r="R32" s="36">
        <f>SUM(R33:R44)</f>
        <v>1562.3</v>
      </c>
      <c r="S32" s="36">
        <f>SUM(S33:S43)</f>
        <v>715.10000000000002</v>
      </c>
      <c r="T32" s="36">
        <f>SUM(T33:T44)</f>
        <v>0</v>
      </c>
      <c r="U32" s="36">
        <f>SUM(U33:U44)</f>
        <v>847.20000000000005</v>
      </c>
      <c r="V32" s="36">
        <f t="shared" ref="V32:X32" si="21">SUM(V33:V44)</f>
        <v>0</v>
      </c>
      <c r="W32" s="36">
        <f t="shared" si="21"/>
        <v>0</v>
      </c>
      <c r="X32" s="36">
        <f t="shared" si="21"/>
        <v>0</v>
      </c>
      <c r="Y32" s="36">
        <f>SUM(Y33:Y44)</f>
        <v>1562.3</v>
      </c>
    </row>
    <row r="33" s="29" customFormat="1" ht="45">
      <c r="A33" s="13" t="s">
        <v>50</v>
      </c>
      <c r="B33" s="38" t="s">
        <v>51</v>
      </c>
      <c r="C33" s="44" t="s">
        <v>27</v>
      </c>
      <c r="D33" s="45">
        <v>300</v>
      </c>
      <c r="E33" s="45"/>
      <c r="F33" s="46"/>
      <c r="G33" s="45"/>
      <c r="H33" s="45"/>
      <c r="I33" s="45"/>
      <c r="J33" s="45"/>
      <c r="K33" s="45">
        <f t="shared" ref="K33:K44" si="22">SUM(E33:J33)</f>
        <v>0</v>
      </c>
      <c r="L33" s="45"/>
      <c r="M33" s="46">
        <v>0</v>
      </c>
      <c r="N33" s="69">
        <v>497.19999999999999</v>
      </c>
      <c r="O33" s="70"/>
      <c r="P33" s="70"/>
      <c r="Q33" s="70"/>
      <c r="R33" s="45">
        <f t="shared" ref="R33:R44" si="23">SUM(L33:Q33)</f>
        <v>497.19999999999999</v>
      </c>
      <c r="S33" s="45">
        <f t="shared" ref="S33:Y44" si="24">E33+L33</f>
        <v>0</v>
      </c>
      <c r="T33" s="45">
        <f t="shared" si="24"/>
        <v>0</v>
      </c>
      <c r="U33" s="45">
        <f t="shared" si="24"/>
        <v>497.19999999999999</v>
      </c>
      <c r="V33" s="45">
        <f t="shared" si="24"/>
        <v>0</v>
      </c>
      <c r="W33" s="45">
        <f t="shared" si="24"/>
        <v>0</v>
      </c>
      <c r="X33" s="45">
        <f t="shared" si="24"/>
        <v>0</v>
      </c>
      <c r="Y33" s="45">
        <f t="shared" si="24"/>
        <v>497.19999999999999</v>
      </c>
    </row>
    <row r="34" s="29" customFormat="1" ht="45">
      <c r="A34" s="13" t="s">
        <v>52</v>
      </c>
      <c r="B34" s="38" t="s">
        <v>53</v>
      </c>
      <c r="C34" s="44">
        <v>2021</v>
      </c>
      <c r="D34" s="45">
        <v>500</v>
      </c>
      <c r="E34" s="45"/>
      <c r="F34" s="46"/>
      <c r="G34" s="45"/>
      <c r="H34" s="45"/>
      <c r="I34" s="45"/>
      <c r="J34" s="45"/>
      <c r="K34" s="45">
        <f t="shared" si="22"/>
        <v>0</v>
      </c>
      <c r="L34" s="45"/>
      <c r="M34" s="46"/>
      <c r="N34" s="70"/>
      <c r="O34" s="70"/>
      <c r="P34" s="70"/>
      <c r="Q34" s="70"/>
      <c r="R34" s="45">
        <f t="shared" si="23"/>
        <v>0</v>
      </c>
      <c r="S34" s="45">
        <f t="shared" si="24"/>
        <v>0</v>
      </c>
      <c r="T34" s="45">
        <f t="shared" si="24"/>
        <v>0</v>
      </c>
      <c r="U34" s="45">
        <f t="shared" si="24"/>
        <v>0</v>
      </c>
      <c r="V34" s="45">
        <f t="shared" si="24"/>
        <v>0</v>
      </c>
      <c r="W34" s="45">
        <f t="shared" si="24"/>
        <v>0</v>
      </c>
      <c r="X34" s="45">
        <f t="shared" si="24"/>
        <v>0</v>
      </c>
      <c r="Y34" s="45">
        <f t="shared" si="24"/>
        <v>0</v>
      </c>
    </row>
    <row r="35" s="29" customFormat="1" ht="30">
      <c r="A35" s="13" t="s">
        <v>54</v>
      </c>
      <c r="B35" s="38" t="s">
        <v>55</v>
      </c>
      <c r="C35" s="44" t="s">
        <v>27</v>
      </c>
      <c r="D35" s="45">
        <v>1000</v>
      </c>
      <c r="E35" s="45"/>
      <c r="F35" s="46"/>
      <c r="G35" s="45"/>
      <c r="H35" s="45"/>
      <c r="I35" s="45"/>
      <c r="J35" s="45"/>
      <c r="K35" s="45">
        <f t="shared" si="22"/>
        <v>0</v>
      </c>
      <c r="L35" s="45">
        <v>715.10000000000002</v>
      </c>
      <c r="M35" s="46"/>
      <c r="N35" s="45"/>
      <c r="O35" s="45"/>
      <c r="P35" s="45"/>
      <c r="Q35" s="45"/>
      <c r="R35" s="45">
        <f t="shared" si="23"/>
        <v>715.10000000000002</v>
      </c>
      <c r="S35" s="45">
        <f t="shared" si="24"/>
        <v>715.10000000000002</v>
      </c>
      <c r="T35" s="45">
        <f t="shared" si="24"/>
        <v>0</v>
      </c>
      <c r="U35" s="45">
        <f t="shared" si="24"/>
        <v>0</v>
      </c>
      <c r="V35" s="45">
        <f t="shared" si="24"/>
        <v>0</v>
      </c>
      <c r="W35" s="45">
        <f t="shared" si="24"/>
        <v>0</v>
      </c>
      <c r="X35" s="45">
        <f t="shared" si="24"/>
        <v>0</v>
      </c>
      <c r="Y35" s="45">
        <f t="shared" si="24"/>
        <v>715.10000000000002</v>
      </c>
    </row>
    <row r="36" s="29" customFormat="1" ht="60">
      <c r="A36" s="13" t="s">
        <v>56</v>
      </c>
      <c r="B36" s="38" t="s">
        <v>57</v>
      </c>
      <c r="C36" s="44">
        <v>2021</v>
      </c>
      <c r="D36" s="45">
        <v>250</v>
      </c>
      <c r="E36" s="45"/>
      <c r="F36" s="46"/>
      <c r="G36" s="45"/>
      <c r="H36" s="45"/>
      <c r="I36" s="45"/>
      <c r="J36" s="45"/>
      <c r="K36" s="45">
        <f t="shared" si="22"/>
        <v>0</v>
      </c>
      <c r="L36" s="45"/>
      <c r="M36" s="46"/>
      <c r="N36" s="45"/>
      <c r="O36" s="45"/>
      <c r="P36" s="45"/>
      <c r="Q36" s="45"/>
      <c r="R36" s="45">
        <f t="shared" si="23"/>
        <v>0</v>
      </c>
      <c r="S36" s="45">
        <f t="shared" si="24"/>
        <v>0</v>
      </c>
      <c r="T36" s="45">
        <f t="shared" si="24"/>
        <v>0</v>
      </c>
      <c r="U36" s="45">
        <f t="shared" si="24"/>
        <v>0</v>
      </c>
      <c r="V36" s="45">
        <f t="shared" si="24"/>
        <v>0</v>
      </c>
      <c r="W36" s="45">
        <f t="shared" si="24"/>
        <v>0</v>
      </c>
      <c r="X36" s="45">
        <f t="shared" si="24"/>
        <v>0</v>
      </c>
      <c r="Y36" s="45">
        <f t="shared" si="24"/>
        <v>0</v>
      </c>
    </row>
    <row r="37" s="29" customFormat="1" ht="60">
      <c r="A37" s="13" t="s">
        <v>58</v>
      </c>
      <c r="B37" s="38" t="s">
        <v>59</v>
      </c>
      <c r="C37" s="44">
        <v>2021</v>
      </c>
      <c r="D37" s="45">
        <v>100</v>
      </c>
      <c r="E37" s="45"/>
      <c r="F37" s="46"/>
      <c r="G37" s="45"/>
      <c r="H37" s="45"/>
      <c r="I37" s="45"/>
      <c r="J37" s="45"/>
      <c r="K37" s="45">
        <f t="shared" si="22"/>
        <v>0</v>
      </c>
      <c r="L37" s="45"/>
      <c r="M37" s="46"/>
      <c r="N37" s="45"/>
      <c r="O37" s="45"/>
      <c r="P37" s="45"/>
      <c r="Q37" s="45"/>
      <c r="R37" s="45">
        <f t="shared" si="23"/>
        <v>0</v>
      </c>
      <c r="S37" s="45">
        <f t="shared" si="24"/>
        <v>0</v>
      </c>
      <c r="T37" s="45">
        <f t="shared" si="24"/>
        <v>0</v>
      </c>
      <c r="U37" s="45">
        <f t="shared" si="24"/>
        <v>0</v>
      </c>
      <c r="V37" s="45">
        <f t="shared" si="24"/>
        <v>0</v>
      </c>
      <c r="W37" s="45">
        <f t="shared" si="24"/>
        <v>0</v>
      </c>
      <c r="X37" s="45">
        <f t="shared" si="24"/>
        <v>0</v>
      </c>
      <c r="Y37" s="45">
        <f t="shared" si="24"/>
        <v>0</v>
      </c>
    </row>
    <row r="38" s="29" customFormat="1" ht="45">
      <c r="A38" s="13" t="s">
        <v>60</v>
      </c>
      <c r="B38" s="38" t="s">
        <v>61</v>
      </c>
      <c r="C38" s="44">
        <v>2021</v>
      </c>
      <c r="D38" s="45">
        <v>150</v>
      </c>
      <c r="E38" s="45"/>
      <c r="F38" s="46"/>
      <c r="G38" s="45"/>
      <c r="H38" s="45"/>
      <c r="I38" s="45"/>
      <c r="J38" s="45"/>
      <c r="K38" s="45">
        <f t="shared" si="22"/>
        <v>0</v>
      </c>
      <c r="L38" s="45"/>
      <c r="M38" s="46"/>
      <c r="N38" s="45"/>
      <c r="O38" s="45"/>
      <c r="P38" s="45"/>
      <c r="Q38" s="45"/>
      <c r="R38" s="45">
        <f t="shared" si="23"/>
        <v>0</v>
      </c>
      <c r="S38" s="45">
        <f t="shared" si="24"/>
        <v>0</v>
      </c>
      <c r="T38" s="45">
        <f t="shared" si="24"/>
        <v>0</v>
      </c>
      <c r="U38" s="45">
        <f t="shared" si="24"/>
        <v>0</v>
      </c>
      <c r="V38" s="45">
        <f t="shared" si="24"/>
        <v>0</v>
      </c>
      <c r="W38" s="45">
        <f t="shared" si="24"/>
        <v>0</v>
      </c>
      <c r="X38" s="45">
        <f t="shared" si="24"/>
        <v>0</v>
      </c>
      <c r="Y38" s="45">
        <f t="shared" si="24"/>
        <v>0</v>
      </c>
    </row>
    <row r="39" s="29" customFormat="1" ht="45">
      <c r="A39" s="13" t="s">
        <v>62</v>
      </c>
      <c r="B39" s="38" t="s">
        <v>63</v>
      </c>
      <c r="C39" s="44">
        <v>2022</v>
      </c>
      <c r="D39" s="45">
        <v>150</v>
      </c>
      <c r="E39" s="45"/>
      <c r="F39" s="46"/>
      <c r="G39" s="45"/>
      <c r="H39" s="45"/>
      <c r="I39" s="45"/>
      <c r="J39" s="45"/>
      <c r="K39" s="45">
        <f t="shared" si="22"/>
        <v>0</v>
      </c>
      <c r="L39" s="45"/>
      <c r="M39" s="71"/>
      <c r="N39" s="45"/>
      <c r="O39" s="45"/>
      <c r="P39" s="45"/>
      <c r="Q39" s="45"/>
      <c r="R39" s="45">
        <f t="shared" si="23"/>
        <v>0</v>
      </c>
      <c r="S39" s="45">
        <f t="shared" si="24"/>
        <v>0</v>
      </c>
      <c r="T39" s="45">
        <f t="shared" si="24"/>
        <v>0</v>
      </c>
      <c r="U39" s="45">
        <f t="shared" si="24"/>
        <v>0</v>
      </c>
      <c r="V39" s="45">
        <f t="shared" si="24"/>
        <v>0</v>
      </c>
      <c r="W39" s="45">
        <f t="shared" si="24"/>
        <v>0</v>
      </c>
      <c r="X39" s="45">
        <f t="shared" si="24"/>
        <v>0</v>
      </c>
      <c r="Y39" s="45">
        <f t="shared" si="24"/>
        <v>0</v>
      </c>
    </row>
    <row r="40" s="29" customFormat="1" ht="45">
      <c r="A40" s="13" t="s">
        <v>64</v>
      </c>
      <c r="B40" s="38" t="s">
        <v>65</v>
      </c>
      <c r="C40" s="44">
        <v>2022</v>
      </c>
      <c r="D40" s="45">
        <v>500</v>
      </c>
      <c r="E40" s="45"/>
      <c r="F40" s="46"/>
      <c r="G40" s="45"/>
      <c r="H40" s="45"/>
      <c r="I40" s="45"/>
      <c r="J40" s="45"/>
      <c r="K40" s="45">
        <f t="shared" si="22"/>
        <v>0</v>
      </c>
      <c r="L40" s="45"/>
      <c r="M40" s="46"/>
      <c r="N40" s="45"/>
      <c r="O40" s="45"/>
      <c r="P40" s="45"/>
      <c r="Q40" s="45"/>
      <c r="R40" s="45">
        <f t="shared" si="23"/>
        <v>0</v>
      </c>
      <c r="S40" s="45">
        <f t="shared" si="24"/>
        <v>0</v>
      </c>
      <c r="T40" s="45">
        <f t="shared" si="24"/>
        <v>0</v>
      </c>
      <c r="U40" s="45">
        <f t="shared" si="24"/>
        <v>0</v>
      </c>
      <c r="V40" s="45">
        <f t="shared" si="24"/>
        <v>0</v>
      </c>
      <c r="W40" s="45">
        <f t="shared" si="24"/>
        <v>0</v>
      </c>
      <c r="X40" s="45">
        <f t="shared" si="24"/>
        <v>0</v>
      </c>
      <c r="Y40" s="45">
        <f t="shared" si="24"/>
        <v>0</v>
      </c>
    </row>
    <row r="41" s="29" customFormat="1" ht="45">
      <c r="A41" s="13" t="s">
        <v>66</v>
      </c>
      <c r="B41" s="38" t="s">
        <v>67</v>
      </c>
      <c r="C41" s="44">
        <v>2023</v>
      </c>
      <c r="D41" s="45">
        <v>350</v>
      </c>
      <c r="E41" s="45"/>
      <c r="F41" s="46"/>
      <c r="G41" s="45"/>
      <c r="H41" s="45"/>
      <c r="I41" s="45"/>
      <c r="J41" s="45"/>
      <c r="K41" s="45">
        <f t="shared" si="22"/>
        <v>0</v>
      </c>
      <c r="L41" s="45"/>
      <c r="M41" s="46"/>
      <c r="N41" s="45"/>
      <c r="O41" s="45"/>
      <c r="P41" s="45"/>
      <c r="Q41" s="45"/>
      <c r="R41" s="45">
        <f t="shared" si="23"/>
        <v>0</v>
      </c>
      <c r="S41" s="45">
        <f t="shared" si="24"/>
        <v>0</v>
      </c>
      <c r="T41" s="45">
        <f t="shared" si="24"/>
        <v>0</v>
      </c>
      <c r="U41" s="45">
        <f t="shared" si="24"/>
        <v>0</v>
      </c>
      <c r="V41" s="45">
        <f t="shared" si="24"/>
        <v>0</v>
      </c>
      <c r="W41" s="45">
        <f t="shared" si="24"/>
        <v>0</v>
      </c>
      <c r="X41" s="45">
        <f t="shared" si="24"/>
        <v>0</v>
      </c>
      <c r="Y41" s="45">
        <f t="shared" si="24"/>
        <v>0</v>
      </c>
    </row>
    <row r="42" s="29" customFormat="1" ht="45">
      <c r="A42" s="13" t="s">
        <v>68</v>
      </c>
      <c r="B42" s="38" t="s">
        <v>69</v>
      </c>
      <c r="C42" s="44">
        <v>2023</v>
      </c>
      <c r="D42" s="45">
        <v>250</v>
      </c>
      <c r="E42" s="45"/>
      <c r="F42" s="46"/>
      <c r="G42" s="45"/>
      <c r="H42" s="45"/>
      <c r="I42" s="45"/>
      <c r="J42" s="45"/>
      <c r="K42" s="45">
        <f t="shared" si="22"/>
        <v>0</v>
      </c>
      <c r="L42" s="45"/>
      <c r="M42" s="46"/>
      <c r="N42" s="45"/>
      <c r="O42" s="45"/>
      <c r="P42" s="45"/>
      <c r="Q42" s="45"/>
      <c r="R42" s="45">
        <f t="shared" si="23"/>
        <v>0</v>
      </c>
      <c r="S42" s="45">
        <f t="shared" si="24"/>
        <v>0</v>
      </c>
      <c r="T42" s="45">
        <f t="shared" si="24"/>
        <v>0</v>
      </c>
      <c r="U42" s="45">
        <f t="shared" si="24"/>
        <v>0</v>
      </c>
      <c r="V42" s="45">
        <f t="shared" si="24"/>
        <v>0</v>
      </c>
      <c r="W42" s="45">
        <f t="shared" si="24"/>
        <v>0</v>
      </c>
      <c r="X42" s="45">
        <f t="shared" si="24"/>
        <v>0</v>
      </c>
      <c r="Y42" s="45">
        <f t="shared" si="24"/>
        <v>0</v>
      </c>
    </row>
    <row r="43" s="29" customFormat="1" ht="37.5" customHeight="1">
      <c r="A43" s="13" t="s">
        <v>70</v>
      </c>
      <c r="B43" s="38" t="s">
        <v>71</v>
      </c>
      <c r="C43" s="44">
        <v>2024</v>
      </c>
      <c r="D43" s="45">
        <v>250</v>
      </c>
      <c r="E43" s="45"/>
      <c r="F43" s="46"/>
      <c r="G43" s="45"/>
      <c r="H43" s="45"/>
      <c r="I43" s="45"/>
      <c r="J43" s="45"/>
      <c r="K43" s="45">
        <f t="shared" si="22"/>
        <v>0</v>
      </c>
      <c r="L43" s="45"/>
      <c r="M43" s="46"/>
      <c r="N43" s="45"/>
      <c r="O43" s="39"/>
      <c r="P43" s="45"/>
      <c r="Q43" s="45"/>
      <c r="R43" s="45">
        <f t="shared" si="23"/>
        <v>0</v>
      </c>
      <c r="S43" s="45">
        <f t="shared" si="24"/>
        <v>0</v>
      </c>
      <c r="T43" s="45">
        <f t="shared" ref="T43:T44" si="25">F43+M43</f>
        <v>0</v>
      </c>
      <c r="U43" s="45">
        <f t="shared" si="24"/>
        <v>0</v>
      </c>
      <c r="V43" s="45">
        <f t="shared" si="24"/>
        <v>0</v>
      </c>
      <c r="W43" s="45">
        <f t="shared" si="24"/>
        <v>0</v>
      </c>
      <c r="X43" s="45">
        <f t="shared" si="24"/>
        <v>0</v>
      </c>
      <c r="Y43" s="45">
        <f t="shared" si="24"/>
        <v>0</v>
      </c>
    </row>
    <row r="44" s="29" customFormat="1" ht="37.5" customHeight="1">
      <c r="A44" s="13" t="s">
        <v>72</v>
      </c>
      <c r="B44" s="38" t="s">
        <v>73</v>
      </c>
      <c r="C44" s="44"/>
      <c r="D44" s="45"/>
      <c r="E44" s="45"/>
      <c r="F44" s="46"/>
      <c r="G44" s="45"/>
      <c r="H44" s="45"/>
      <c r="I44" s="45"/>
      <c r="J44" s="45"/>
      <c r="K44" s="45">
        <f t="shared" si="22"/>
        <v>0</v>
      </c>
      <c r="L44" s="45"/>
      <c r="M44" s="46"/>
      <c r="N44" s="69">
        <v>350</v>
      </c>
      <c r="O44" s="72"/>
      <c r="P44" s="45"/>
      <c r="Q44" s="45"/>
      <c r="R44" s="45">
        <f t="shared" si="23"/>
        <v>350</v>
      </c>
      <c r="S44" s="45">
        <f t="shared" si="24"/>
        <v>0</v>
      </c>
      <c r="T44" s="45">
        <f t="shared" si="25"/>
        <v>0</v>
      </c>
      <c r="U44" s="45">
        <f t="shared" si="24"/>
        <v>350</v>
      </c>
      <c r="V44" s="45">
        <f t="shared" si="24"/>
        <v>0</v>
      </c>
      <c r="W44" s="45">
        <f t="shared" si="24"/>
        <v>0</v>
      </c>
      <c r="X44" s="45">
        <f t="shared" si="24"/>
        <v>0</v>
      </c>
      <c r="Y44" s="45">
        <f t="shared" si="24"/>
        <v>350</v>
      </c>
    </row>
    <row r="45" s="29" customFormat="1" ht="15">
      <c r="A45" s="13" t="s">
        <v>74</v>
      </c>
      <c r="B45" s="73" t="s">
        <v>75</v>
      </c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</row>
    <row r="46" s="29" customFormat="1" ht="15">
      <c r="A46" s="13"/>
      <c r="B46" s="33"/>
      <c r="C46" s="74"/>
      <c r="D46" s="35"/>
      <c r="E46" s="36">
        <f t="shared" ref="E46:Q46" si="26">SUM(E47:E47)</f>
        <v>0</v>
      </c>
      <c r="F46" s="37">
        <f t="shared" si="26"/>
        <v>0</v>
      </c>
      <c r="G46" s="36">
        <f t="shared" si="26"/>
        <v>0</v>
      </c>
      <c r="H46" s="36">
        <f t="shared" si="26"/>
        <v>0</v>
      </c>
      <c r="I46" s="36">
        <f t="shared" si="26"/>
        <v>0</v>
      </c>
      <c r="J46" s="36">
        <f t="shared" si="26"/>
        <v>0</v>
      </c>
      <c r="K46" s="36">
        <f t="shared" si="26"/>
        <v>0</v>
      </c>
      <c r="L46" s="36">
        <f>SUM(L47:L47)</f>
        <v>0</v>
      </c>
      <c r="M46" s="37">
        <f>SUM(M47:M47)</f>
        <v>0</v>
      </c>
      <c r="N46" s="36">
        <f t="shared" si="26"/>
        <v>0</v>
      </c>
      <c r="O46" s="36">
        <f>SUM(O47:O47)</f>
        <v>0</v>
      </c>
      <c r="P46" s="36">
        <f>SUM(P47:P47)</f>
        <v>0</v>
      </c>
      <c r="Q46" s="36">
        <f t="shared" si="26"/>
        <v>0</v>
      </c>
      <c r="R46" s="36">
        <f t="shared" ref="R46:X46" si="27">SUM(R47:R47)</f>
        <v>0</v>
      </c>
      <c r="S46" s="36">
        <f t="shared" si="27"/>
        <v>0</v>
      </c>
      <c r="T46" s="36">
        <f t="shared" si="27"/>
        <v>0</v>
      </c>
      <c r="U46" s="36">
        <f t="shared" si="27"/>
        <v>0</v>
      </c>
      <c r="V46" s="36">
        <f t="shared" si="27"/>
        <v>0</v>
      </c>
      <c r="W46" s="36">
        <f t="shared" si="27"/>
        <v>0</v>
      </c>
      <c r="X46" s="36">
        <f t="shared" si="27"/>
        <v>0</v>
      </c>
      <c r="Y46" s="36">
        <f>SUM(Y47:Y47)</f>
        <v>0</v>
      </c>
    </row>
    <row r="47" s="29" customFormat="1" ht="30">
      <c r="A47" s="13" t="s">
        <v>76</v>
      </c>
      <c r="B47" s="38" t="s">
        <v>77</v>
      </c>
      <c r="C47" s="44" t="s">
        <v>78</v>
      </c>
      <c r="D47" s="45"/>
      <c r="E47" s="45"/>
      <c r="F47" s="46"/>
      <c r="G47" s="45"/>
      <c r="H47" s="45"/>
      <c r="I47" s="45"/>
      <c r="J47" s="45"/>
      <c r="K47" s="45">
        <f>SUM(E47:J47)</f>
        <v>0</v>
      </c>
      <c r="L47" s="45"/>
      <c r="M47" s="46"/>
      <c r="N47" s="45"/>
      <c r="O47" s="45"/>
      <c r="P47" s="45"/>
      <c r="Q47" s="45"/>
      <c r="R47" s="43">
        <f>SUM(L47:Q47)</f>
        <v>0</v>
      </c>
      <c r="S47" s="43">
        <f>E47+L47</f>
        <v>0</v>
      </c>
      <c r="T47" s="43">
        <f>F47+M47</f>
        <v>0</v>
      </c>
      <c r="U47" s="43">
        <f>G47+N47</f>
        <v>0</v>
      </c>
      <c r="V47" s="43"/>
      <c r="W47" s="43"/>
      <c r="X47" s="43"/>
      <c r="Y47" s="45">
        <f>K47+R47</f>
        <v>0</v>
      </c>
    </row>
    <row r="48" s="29" customFormat="1" ht="15">
      <c r="A48" s="13" t="s">
        <v>79</v>
      </c>
      <c r="B48" s="73" t="s">
        <v>80</v>
      </c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</row>
    <row r="49" s="29" customFormat="1" ht="15">
      <c r="A49" s="13"/>
      <c r="B49" s="33"/>
      <c r="C49" s="34"/>
      <c r="D49" s="35"/>
      <c r="E49" s="36">
        <f>SUM(E50:E54)</f>
        <v>145589.26182000001</v>
      </c>
      <c r="F49" s="36">
        <f>SUM(F50:F54)</f>
        <v>140953.47</v>
      </c>
      <c r="G49" s="36">
        <f t="shared" ref="G49:Q49" si="28">SUM(G50:G54)</f>
        <v>48316.949999999997</v>
      </c>
      <c r="H49" s="36">
        <f t="shared" si="28"/>
        <v>0</v>
      </c>
      <c r="I49" s="36">
        <f t="shared" si="28"/>
        <v>0</v>
      </c>
      <c r="J49" s="36">
        <f t="shared" si="28"/>
        <v>0</v>
      </c>
      <c r="K49" s="36">
        <f>SUM(K50:K54)</f>
        <v>334859.68182</v>
      </c>
      <c r="L49" s="36">
        <f t="shared" si="28"/>
        <v>2403.3031900000001</v>
      </c>
      <c r="M49" s="36">
        <f>SUM(M50:M54)</f>
        <v>4405.3999999999996</v>
      </c>
      <c r="N49" s="36">
        <f t="shared" si="28"/>
        <v>2775.1999999999998</v>
      </c>
      <c r="O49" s="36">
        <f>SUM(O50:O54)</f>
        <v>63.600000000000001</v>
      </c>
      <c r="P49" s="36">
        <f t="shared" si="28"/>
        <v>63.600000000000001</v>
      </c>
      <c r="Q49" s="36">
        <f t="shared" si="28"/>
        <v>0</v>
      </c>
      <c r="R49" s="36">
        <f>SUM(R50:R54)</f>
        <v>9711.1031900000016</v>
      </c>
      <c r="S49" s="36">
        <f>SUM(S50:S54)</f>
        <v>147992.56501000002</v>
      </c>
      <c r="T49" s="36">
        <f>SUM(T50:T54)</f>
        <v>145358.87</v>
      </c>
      <c r="U49" s="36">
        <f t="shared" ref="U49:X49" si="29">SUM(U50:U54)</f>
        <v>51092.149999999994</v>
      </c>
      <c r="V49" s="36">
        <f t="shared" si="29"/>
        <v>63.600000000000001</v>
      </c>
      <c r="W49" s="36">
        <f t="shared" si="29"/>
        <v>63.600000000000001</v>
      </c>
      <c r="X49" s="36">
        <f t="shared" si="29"/>
        <v>0</v>
      </c>
      <c r="Y49" s="36">
        <f>SUM(Y50:Y54)</f>
        <v>344570.78501000005</v>
      </c>
    </row>
    <row r="50" s="51" customFormat="1" ht="45">
      <c r="A50" s="21" t="s">
        <v>81</v>
      </c>
      <c r="B50" s="75" t="s">
        <v>82</v>
      </c>
      <c r="C50" s="76" t="s">
        <v>18</v>
      </c>
      <c r="D50" s="46">
        <v>235997.79999999999</v>
      </c>
      <c r="E50" s="43">
        <v>7566.6000000000004</v>
      </c>
      <c r="F50" s="46"/>
      <c r="G50" s="43"/>
      <c r="H50" s="43"/>
      <c r="I50" s="43"/>
      <c r="J50" s="43"/>
      <c r="K50" s="43">
        <f t="shared" ref="K50:K53" si="30">SUM(E50:J50)</f>
        <v>7566.6000000000004</v>
      </c>
      <c r="L50" s="43">
        <f>(66579.18+132444.29+4606.75+5882.97)/1000</f>
        <v>209.51319000000001</v>
      </c>
      <c r="M50" s="46"/>
      <c r="N50" s="43"/>
      <c r="O50" s="43"/>
      <c r="P50" s="43"/>
      <c r="Q50" s="43"/>
      <c r="R50" s="43">
        <f t="shared" ref="R50:R54" si="31">SUM(L50:Q50)</f>
        <v>209.51319000000001</v>
      </c>
      <c r="S50" s="43">
        <f t="shared" ref="S50:U54" si="32">E50+L50</f>
        <v>7776.11319</v>
      </c>
      <c r="T50" s="43">
        <f t="shared" si="32"/>
        <v>0</v>
      </c>
      <c r="U50" s="43">
        <f t="shared" si="32"/>
        <v>0</v>
      </c>
      <c r="V50" s="43">
        <f t="shared" ref="V50:Y54" si="33">H50+O50</f>
        <v>0</v>
      </c>
      <c r="W50" s="43">
        <f t="shared" si="33"/>
        <v>0</v>
      </c>
      <c r="X50" s="43">
        <f t="shared" si="33"/>
        <v>0</v>
      </c>
      <c r="Y50" s="45">
        <f t="shared" si="33"/>
        <v>7776.11319</v>
      </c>
    </row>
    <row r="51" s="29" customFormat="1" ht="30">
      <c r="A51" s="47" t="s">
        <v>83</v>
      </c>
      <c r="B51" s="48" t="s">
        <v>84</v>
      </c>
      <c r="C51" s="77" t="s">
        <v>85</v>
      </c>
      <c r="D51" s="46">
        <v>1137859.55</v>
      </c>
      <c r="E51" s="46">
        <f>115292.81+18568.2</f>
        <v>133861.01000000001</v>
      </c>
      <c r="F51" s="46">
        <v>140943.20000000001</v>
      </c>
      <c r="G51" s="50">
        <v>48316.949999999997</v>
      </c>
      <c r="H51" s="46"/>
      <c r="I51" s="46"/>
      <c r="J51" s="46"/>
      <c r="K51" s="46">
        <f t="shared" si="30"/>
        <v>323121.16000000003</v>
      </c>
      <c r="L51" s="46">
        <v>1985.5</v>
      </c>
      <c r="M51" s="46">
        <v>3537.5999999999999</v>
      </c>
      <c r="N51" s="50">
        <v>2711.5999999999999</v>
      </c>
      <c r="O51" s="46"/>
      <c r="P51" s="46"/>
      <c r="Q51" s="46"/>
      <c r="R51" s="46">
        <f t="shared" si="31"/>
        <v>8234.7000000000007</v>
      </c>
      <c r="S51" s="46">
        <f t="shared" si="32"/>
        <v>135846.51000000001</v>
      </c>
      <c r="T51" s="46">
        <f t="shared" si="32"/>
        <v>144480.80000000002</v>
      </c>
      <c r="U51" s="46">
        <f t="shared" si="32"/>
        <v>51028.549999999996</v>
      </c>
      <c r="V51" s="46">
        <f t="shared" si="33"/>
        <v>0</v>
      </c>
      <c r="W51" s="46">
        <f t="shared" si="33"/>
        <v>0</v>
      </c>
      <c r="X51" s="46">
        <f t="shared" si="33"/>
        <v>0</v>
      </c>
      <c r="Y51" s="46">
        <f t="shared" ref="Y51:Y54" si="34">K51+R51</f>
        <v>331355.86000000004</v>
      </c>
    </row>
    <row r="52" s="29" customFormat="1" ht="15">
      <c r="A52" s="47" t="s">
        <v>86</v>
      </c>
      <c r="B52" s="48" t="s">
        <v>87</v>
      </c>
      <c r="C52" s="77"/>
      <c r="D52" s="46"/>
      <c r="E52" s="46"/>
      <c r="F52" s="46"/>
      <c r="G52" s="46"/>
      <c r="H52" s="46"/>
      <c r="I52" s="46"/>
      <c r="J52" s="46"/>
      <c r="K52" s="46"/>
      <c r="L52" s="46"/>
      <c r="M52" s="46">
        <v>127.3</v>
      </c>
      <c r="N52" s="50">
        <v>63.600000000000001</v>
      </c>
      <c r="O52" s="50">
        <v>63.600000000000001</v>
      </c>
      <c r="P52" s="50">
        <v>63.600000000000001</v>
      </c>
      <c r="Q52" s="46"/>
      <c r="R52" s="46">
        <f t="shared" si="31"/>
        <v>318.10000000000002</v>
      </c>
      <c r="S52" s="46">
        <f t="shared" si="32"/>
        <v>0</v>
      </c>
      <c r="T52" s="46">
        <f t="shared" si="32"/>
        <v>127.3</v>
      </c>
      <c r="U52" s="46">
        <f>G52+N52</f>
        <v>63.600000000000001</v>
      </c>
      <c r="V52" s="46">
        <f t="shared" si="33"/>
        <v>63.600000000000001</v>
      </c>
      <c r="W52" s="46">
        <f>I52+P52</f>
        <v>63.600000000000001</v>
      </c>
      <c r="X52" s="46">
        <f>J52+Q52</f>
        <v>0</v>
      </c>
      <c r="Y52" s="46">
        <f t="shared" si="34"/>
        <v>318.10000000000002</v>
      </c>
    </row>
    <row r="53" s="51" customFormat="1" ht="45">
      <c r="A53" s="21" t="s">
        <v>88</v>
      </c>
      <c r="B53" s="75" t="s">
        <v>89</v>
      </c>
      <c r="C53" s="78" t="s">
        <v>78</v>
      </c>
      <c r="D53" s="46">
        <v>222363.20000000001</v>
      </c>
      <c r="E53" s="43">
        <f>(1583383.43+2578268.39)/1000</f>
        <v>4161.65182</v>
      </c>
      <c r="F53" s="46">
        <v>10.27</v>
      </c>
      <c r="G53" s="46"/>
      <c r="H53" s="46"/>
      <c r="I53" s="46"/>
      <c r="J53" s="46"/>
      <c r="K53" s="46">
        <f t="shared" si="30"/>
        <v>4171.9218200000005</v>
      </c>
      <c r="L53" s="46">
        <f>208.29</f>
        <v>208.28999999999999</v>
      </c>
      <c r="M53" s="46">
        <f>439.486+0.514</f>
        <v>440</v>
      </c>
      <c r="N53" s="46"/>
      <c r="O53" s="46"/>
      <c r="P53" s="43"/>
      <c r="Q53" s="43"/>
      <c r="R53" s="43">
        <f t="shared" si="31"/>
        <v>648.28999999999996</v>
      </c>
      <c r="S53" s="43">
        <f t="shared" si="32"/>
        <v>4369.94182</v>
      </c>
      <c r="T53" s="43">
        <f t="shared" si="32"/>
        <v>450.26999999999998</v>
      </c>
      <c r="U53" s="43">
        <f t="shared" si="32"/>
        <v>0</v>
      </c>
      <c r="V53" s="43">
        <f t="shared" si="33"/>
        <v>0</v>
      </c>
      <c r="W53" s="43">
        <f t="shared" si="33"/>
        <v>0</v>
      </c>
      <c r="X53" s="43">
        <f t="shared" si="33"/>
        <v>0</v>
      </c>
      <c r="Y53" s="43">
        <f t="shared" si="34"/>
        <v>4820.2118200000004</v>
      </c>
    </row>
    <row r="54" s="51" customFormat="1" ht="30">
      <c r="A54" s="21" t="s">
        <v>90</v>
      </c>
      <c r="B54" s="75" t="s">
        <v>91</v>
      </c>
      <c r="C54" s="78"/>
      <c r="D54" s="43"/>
      <c r="E54" s="43"/>
      <c r="F54" s="46"/>
      <c r="G54" s="46"/>
      <c r="H54" s="46"/>
      <c r="I54" s="46"/>
      <c r="J54" s="46"/>
      <c r="K54" s="46"/>
      <c r="L54" s="46"/>
      <c r="M54" s="46">
        <v>300.5</v>
      </c>
      <c r="N54" s="46"/>
      <c r="O54" s="46"/>
      <c r="P54" s="43"/>
      <c r="Q54" s="43"/>
      <c r="R54" s="43">
        <f t="shared" si="31"/>
        <v>300.5</v>
      </c>
      <c r="S54" s="43">
        <f t="shared" si="32"/>
        <v>0</v>
      </c>
      <c r="T54" s="43">
        <f>F54+M54</f>
        <v>300.5</v>
      </c>
      <c r="U54" s="43">
        <f>G54+N54</f>
        <v>0</v>
      </c>
      <c r="V54" s="43">
        <f t="shared" si="33"/>
        <v>0</v>
      </c>
      <c r="W54" s="43">
        <f>I54+P54</f>
        <v>0</v>
      </c>
      <c r="X54" s="43">
        <f>J54+Q54</f>
        <v>0</v>
      </c>
      <c r="Y54" s="43">
        <f t="shared" si="34"/>
        <v>300.5</v>
      </c>
    </row>
    <row r="55" s="29" customFormat="1" ht="15">
      <c r="A55" s="13" t="s">
        <v>92</v>
      </c>
      <c r="B55" s="73" t="s">
        <v>93</v>
      </c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</row>
    <row r="56" s="29" customFormat="1" ht="15">
      <c r="A56" s="13"/>
      <c r="B56" s="33"/>
      <c r="C56" s="34"/>
      <c r="D56" s="35"/>
      <c r="E56" s="36">
        <f t="shared" ref="E56:J56" si="35">SUM(E57:E58)</f>
        <v>0</v>
      </c>
      <c r="F56" s="37">
        <f t="shared" si="35"/>
        <v>0</v>
      </c>
      <c r="G56" s="36">
        <f t="shared" si="35"/>
        <v>0</v>
      </c>
      <c r="H56" s="36">
        <f t="shared" si="35"/>
        <v>0</v>
      </c>
      <c r="I56" s="36">
        <f t="shared" si="35"/>
        <v>0</v>
      </c>
      <c r="J56" s="36">
        <f t="shared" si="35"/>
        <v>0</v>
      </c>
      <c r="K56" s="36">
        <f t="shared" ref="K56:Y56" si="36">SUM(K57:K58)</f>
        <v>0</v>
      </c>
      <c r="L56" s="36">
        <f t="shared" si="36"/>
        <v>300</v>
      </c>
      <c r="M56" s="37">
        <f t="shared" si="36"/>
        <v>0</v>
      </c>
      <c r="N56" s="36">
        <f t="shared" si="36"/>
        <v>0</v>
      </c>
      <c r="O56" s="36">
        <f t="shared" si="36"/>
        <v>0</v>
      </c>
      <c r="P56" s="36">
        <f t="shared" si="36"/>
        <v>0</v>
      </c>
      <c r="Q56" s="36">
        <f t="shared" si="36"/>
        <v>0</v>
      </c>
      <c r="R56" s="36">
        <f t="shared" si="36"/>
        <v>300</v>
      </c>
      <c r="S56" s="36">
        <f t="shared" si="36"/>
        <v>300</v>
      </c>
      <c r="T56" s="36">
        <f t="shared" si="36"/>
        <v>0</v>
      </c>
      <c r="U56" s="36">
        <f t="shared" si="36"/>
        <v>0</v>
      </c>
      <c r="V56" s="36">
        <f t="shared" si="36"/>
        <v>0</v>
      </c>
      <c r="W56" s="36">
        <f t="shared" si="36"/>
        <v>0</v>
      </c>
      <c r="X56" s="36">
        <f t="shared" si="36"/>
        <v>0</v>
      </c>
      <c r="Y56" s="36">
        <f t="shared" si="36"/>
        <v>300</v>
      </c>
    </row>
    <row r="57" s="29" customFormat="1" ht="30">
      <c r="A57" s="13" t="s">
        <v>94</v>
      </c>
      <c r="B57" s="38" t="s">
        <v>95</v>
      </c>
      <c r="C57" s="44" t="s">
        <v>96</v>
      </c>
      <c r="D57" s="45">
        <v>300</v>
      </c>
      <c r="E57" s="43"/>
      <c r="F57" s="46"/>
      <c r="G57" s="43"/>
      <c r="H57" s="43"/>
      <c r="I57" s="43"/>
      <c r="J57" s="43"/>
      <c r="K57" s="43">
        <f t="shared" ref="K57:K58" si="37">SUM(E57:J57)</f>
        <v>0</v>
      </c>
      <c r="L57" s="43">
        <v>300</v>
      </c>
      <c r="M57" s="46"/>
      <c r="N57" s="43"/>
      <c r="O57" s="43"/>
      <c r="P57" s="43"/>
      <c r="Q57" s="43"/>
      <c r="R57" s="43">
        <f t="shared" ref="R57:R58" si="38">SUM(L57:Q57)</f>
        <v>300</v>
      </c>
      <c r="S57" s="43">
        <f t="shared" ref="S57:U58" si="39">E57+L57</f>
        <v>300</v>
      </c>
      <c r="T57" s="43">
        <f t="shared" si="39"/>
        <v>0</v>
      </c>
      <c r="U57" s="43">
        <f t="shared" si="39"/>
        <v>0</v>
      </c>
      <c r="V57" s="43">
        <f t="shared" ref="V57:Y58" si="40">H57+O57</f>
        <v>0</v>
      </c>
      <c r="W57" s="43">
        <f t="shared" si="40"/>
        <v>0</v>
      </c>
      <c r="X57" s="43">
        <f t="shared" si="40"/>
        <v>0</v>
      </c>
      <c r="Y57" s="43">
        <f t="shared" si="40"/>
        <v>300</v>
      </c>
    </row>
    <row r="58" s="29" customFormat="1" ht="45">
      <c r="A58" s="13" t="s">
        <v>97</v>
      </c>
      <c r="B58" s="38" t="s">
        <v>98</v>
      </c>
      <c r="C58" s="44" t="s">
        <v>96</v>
      </c>
      <c r="D58" s="79"/>
      <c r="E58" s="43"/>
      <c r="F58" s="46"/>
      <c r="G58" s="43"/>
      <c r="H58" s="43"/>
      <c r="I58" s="43"/>
      <c r="J58" s="43"/>
      <c r="K58" s="43">
        <f t="shared" si="37"/>
        <v>0</v>
      </c>
      <c r="L58" s="43"/>
      <c r="M58" s="46"/>
      <c r="N58" s="43"/>
      <c r="O58" s="43"/>
      <c r="P58" s="43"/>
      <c r="Q58" s="43"/>
      <c r="R58" s="43">
        <f t="shared" si="38"/>
        <v>0</v>
      </c>
      <c r="S58" s="43">
        <f t="shared" si="39"/>
        <v>0</v>
      </c>
      <c r="T58" s="43">
        <f t="shared" si="39"/>
        <v>0</v>
      </c>
      <c r="U58" s="43">
        <f t="shared" si="39"/>
        <v>0</v>
      </c>
      <c r="V58" s="43">
        <f t="shared" si="40"/>
        <v>0</v>
      </c>
      <c r="W58" s="43">
        <f t="shared" si="40"/>
        <v>0</v>
      </c>
      <c r="X58" s="43">
        <f t="shared" si="40"/>
        <v>0</v>
      </c>
      <c r="Y58" s="43">
        <f t="shared" si="40"/>
        <v>0</v>
      </c>
    </row>
    <row r="59" s="29" customFormat="1" ht="15">
      <c r="A59" s="13" t="s">
        <v>99</v>
      </c>
      <c r="B59" s="73" t="s">
        <v>100</v>
      </c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</row>
    <row r="60" s="29" customFormat="1" ht="15">
      <c r="A60" s="13"/>
      <c r="B60" s="38"/>
      <c r="C60" s="44"/>
      <c r="D60" s="79"/>
      <c r="E60" s="36">
        <f t="shared" ref="E60:J60" si="41">SUM(E61)</f>
        <v>0</v>
      </c>
      <c r="F60" s="37">
        <f t="shared" si="41"/>
        <v>0</v>
      </c>
      <c r="G60" s="36">
        <f t="shared" si="41"/>
        <v>0</v>
      </c>
      <c r="H60" s="36">
        <f t="shared" si="41"/>
        <v>0</v>
      </c>
      <c r="I60" s="36">
        <f t="shared" si="41"/>
        <v>0</v>
      </c>
      <c r="J60" s="36">
        <f t="shared" si="41"/>
        <v>0</v>
      </c>
      <c r="K60" s="36">
        <f>SUM(K61)</f>
        <v>0</v>
      </c>
      <c r="L60" s="36">
        <f t="shared" ref="L60:Q60" si="42">SUM(L61)</f>
        <v>1000</v>
      </c>
      <c r="M60" s="37">
        <f t="shared" si="42"/>
        <v>0</v>
      </c>
      <c r="N60" s="36">
        <f t="shared" si="42"/>
        <v>0</v>
      </c>
      <c r="O60" s="36">
        <f t="shared" si="42"/>
        <v>0</v>
      </c>
      <c r="P60" s="36">
        <f t="shared" si="42"/>
        <v>0</v>
      </c>
      <c r="Q60" s="36">
        <f t="shared" si="42"/>
        <v>0</v>
      </c>
      <c r="R60" s="36">
        <f>R61</f>
        <v>1000</v>
      </c>
      <c r="S60" s="36">
        <f t="shared" ref="S60:X60" si="43">SUM(S61)</f>
        <v>1000</v>
      </c>
      <c r="T60" s="36">
        <f t="shared" si="43"/>
        <v>0</v>
      </c>
      <c r="U60" s="36">
        <f t="shared" si="43"/>
        <v>0</v>
      </c>
      <c r="V60" s="36">
        <f t="shared" si="43"/>
        <v>0</v>
      </c>
      <c r="W60" s="36">
        <f t="shared" si="43"/>
        <v>0</v>
      </c>
      <c r="X60" s="36">
        <f t="shared" si="43"/>
        <v>0</v>
      </c>
      <c r="Y60" s="36">
        <f>Y61</f>
        <v>1000</v>
      </c>
    </row>
    <row r="61" s="29" customFormat="1" ht="30">
      <c r="A61" s="13" t="s">
        <v>101</v>
      </c>
      <c r="B61" s="38" t="s">
        <v>102</v>
      </c>
      <c r="C61" s="44" t="s">
        <v>78</v>
      </c>
      <c r="D61" s="79">
        <v>11000</v>
      </c>
      <c r="E61" s="43"/>
      <c r="F61" s="46"/>
      <c r="G61" s="43"/>
      <c r="H61" s="43"/>
      <c r="I61" s="43"/>
      <c r="J61" s="43"/>
      <c r="K61" s="43">
        <f>SUM(E61:J61)</f>
        <v>0</v>
      </c>
      <c r="L61" s="43">
        <v>1000</v>
      </c>
      <c r="M61" s="45"/>
      <c r="N61" s="43">
        <v>0</v>
      </c>
      <c r="O61" s="43">
        <v>0</v>
      </c>
      <c r="P61" s="43"/>
      <c r="Q61" s="43"/>
      <c r="R61" s="43">
        <f>SUM(L61:Q61)</f>
        <v>1000</v>
      </c>
      <c r="S61" s="43">
        <f t="shared" ref="S61:Y61" si="44">E61+L61</f>
        <v>1000</v>
      </c>
      <c r="T61" s="43">
        <f t="shared" si="44"/>
        <v>0</v>
      </c>
      <c r="U61" s="43">
        <f t="shared" si="44"/>
        <v>0</v>
      </c>
      <c r="V61" s="43">
        <f t="shared" si="44"/>
        <v>0</v>
      </c>
      <c r="W61" s="43">
        <f t="shared" si="44"/>
        <v>0</v>
      </c>
      <c r="X61" s="43">
        <f t="shared" si="44"/>
        <v>0</v>
      </c>
      <c r="Y61" s="43">
        <f t="shared" si="44"/>
        <v>1000</v>
      </c>
    </row>
    <row r="62" s="29" customFormat="1" ht="15">
      <c r="A62" s="80"/>
      <c r="B62" s="81" t="s">
        <v>103</v>
      </c>
      <c r="C62" s="82"/>
      <c r="D62" s="83"/>
      <c r="E62" s="84">
        <f t="shared" ref="E62:Q62" si="45">E12+E22+E30</f>
        <v>190589.26182000001</v>
      </c>
      <c r="F62" s="84">
        <f t="shared" si="45"/>
        <v>146386.67000000001</v>
      </c>
      <c r="G62" s="84">
        <f t="shared" si="45"/>
        <v>84915.205000000002</v>
      </c>
      <c r="H62" s="84">
        <f t="shared" si="45"/>
        <v>34879.904999999999</v>
      </c>
      <c r="I62" s="84">
        <f t="shared" si="45"/>
        <v>0</v>
      </c>
      <c r="J62" s="84">
        <f t="shared" si="45"/>
        <v>0</v>
      </c>
      <c r="K62" s="84">
        <f t="shared" si="45"/>
        <v>456771.04181999998</v>
      </c>
      <c r="L62" s="84">
        <f t="shared" si="45"/>
        <v>14452.803189999999</v>
      </c>
      <c r="M62" s="84">
        <f t="shared" si="45"/>
        <v>6866.7549999999992</v>
      </c>
      <c r="N62" s="84">
        <f t="shared" si="45"/>
        <v>13384.599999999999</v>
      </c>
      <c r="O62" s="84">
        <f t="shared" si="45"/>
        <v>3939.5309999999999</v>
      </c>
      <c r="P62" s="84">
        <f t="shared" si="45"/>
        <v>63.986000000000004</v>
      </c>
      <c r="Q62" s="84">
        <f t="shared" si="45"/>
        <v>0</v>
      </c>
      <c r="R62" s="84">
        <f>R30+R22+R12</f>
        <v>38707.675190000002</v>
      </c>
      <c r="S62" s="84">
        <f t="shared" ref="S62:X62" si="46">S12+S22+S30</f>
        <v>205042.06501000002</v>
      </c>
      <c r="T62" s="84">
        <f t="shared" si="46"/>
        <v>153253.42499999999</v>
      </c>
      <c r="U62" s="84">
        <f t="shared" si="46"/>
        <v>98299.804999999993</v>
      </c>
      <c r="V62" s="84">
        <f t="shared" si="46"/>
        <v>38819.435999999994</v>
      </c>
      <c r="W62" s="84">
        <f t="shared" si="46"/>
        <v>63.986000000000004</v>
      </c>
      <c r="X62" s="84">
        <f t="shared" si="46"/>
        <v>0</v>
      </c>
      <c r="Y62" s="84">
        <f>Y30+Y22+Y12</f>
        <v>495478.71701000002</v>
      </c>
    </row>
    <row r="63" s="29" customFormat="1" ht="15.75">
      <c r="B63" s="85"/>
      <c r="C63" s="12"/>
      <c r="D63" s="86"/>
      <c r="E63" s="87"/>
      <c r="F63" s="88"/>
      <c r="G63" s="87"/>
      <c r="H63" s="87"/>
      <c r="I63" s="87"/>
      <c r="J63" s="87"/>
      <c r="K63" s="89"/>
      <c r="L63" s="87"/>
      <c r="M63" s="88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</row>
    <row r="64" s="29" customFormat="1" ht="30" customHeight="1">
      <c r="B64" s="90" t="s">
        <v>104</v>
      </c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</row>
    <row r="65" s="29" customFormat="1" ht="18" customHeight="1">
      <c r="B65" s="90" t="s">
        <v>105</v>
      </c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</row>
    <row r="66" s="29" customFormat="1" ht="29.25" customHeight="1">
      <c r="A66" s="91"/>
      <c r="B66" s="90" t="s">
        <v>106</v>
      </c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</row>
    <row r="67" s="29" customFormat="1" ht="15">
      <c r="A67" s="91"/>
      <c r="B67" s="90" t="s">
        <v>107</v>
      </c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</row>
    <row r="68" s="29" customFormat="1" ht="15">
      <c r="A68" s="91"/>
      <c r="B68" s="90" t="s">
        <v>108</v>
      </c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</row>
    <row r="69" s="29" customFormat="1" ht="15">
      <c r="A69" s="91"/>
      <c r="B69" s="90" t="s">
        <v>109</v>
      </c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</row>
    <row r="70" s="29" customFormat="1" ht="15">
      <c r="A70" s="91"/>
      <c r="B70" s="90"/>
      <c r="C70" s="90"/>
      <c r="D70" s="90"/>
      <c r="E70" s="90"/>
      <c r="F70" s="92"/>
      <c r="G70" s="90"/>
      <c r="H70" s="90"/>
      <c r="I70" s="90"/>
      <c r="J70" s="90"/>
      <c r="K70" s="90"/>
      <c r="L70" s="90"/>
      <c r="M70" s="92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</row>
    <row r="71" s="29" customFormat="1" ht="18">
      <c r="A71" s="91"/>
      <c r="B71" s="93" t="s">
        <v>110</v>
      </c>
      <c r="C71" s="94"/>
      <c r="D71" s="94"/>
      <c r="E71" s="95"/>
      <c r="F71" s="96"/>
      <c r="G71" s="97">
        <f>I80</f>
        <v>1586429.45013</v>
      </c>
      <c r="H71" s="97"/>
      <c r="I71" s="97"/>
      <c r="J71" s="97"/>
      <c r="K71" s="98" t="s">
        <v>111</v>
      </c>
      <c r="L71" s="51"/>
      <c r="M71" s="99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</row>
    <row r="72" s="29" customFormat="1" ht="15">
      <c r="B72" s="90"/>
      <c r="E72" s="51"/>
      <c r="F72" s="99"/>
      <c r="G72" s="51"/>
      <c r="H72" s="51"/>
      <c r="I72" s="51"/>
      <c r="J72" s="51"/>
      <c r="K72" s="51"/>
      <c r="L72" s="51"/>
      <c r="M72" s="99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</row>
    <row r="73" s="29" customFormat="1" ht="37.5" customHeight="1">
      <c r="B73" s="100" t="s">
        <v>112</v>
      </c>
      <c r="C73" s="101" t="s">
        <v>113</v>
      </c>
      <c r="D73" s="102"/>
      <c r="E73" s="101" t="s">
        <v>114</v>
      </c>
      <c r="F73" s="102"/>
      <c r="G73" s="101" t="s">
        <v>115</v>
      </c>
      <c r="H73" s="102"/>
      <c r="I73" s="103" t="s">
        <v>116</v>
      </c>
      <c r="J73" s="103"/>
      <c r="K73" s="103"/>
      <c r="L73" s="104"/>
      <c r="M73" s="105"/>
      <c r="N73" s="104"/>
      <c r="O73" s="104"/>
      <c r="P73" s="104"/>
      <c r="Q73" s="104"/>
      <c r="R73" s="104"/>
      <c r="S73" s="51"/>
      <c r="T73" s="51"/>
      <c r="U73" s="51"/>
      <c r="V73" s="51"/>
      <c r="W73" s="51"/>
      <c r="X73" s="51"/>
      <c r="Y73" s="51"/>
    </row>
    <row r="74" ht="15">
      <c r="B74" s="106">
        <v>2020</v>
      </c>
      <c r="C74" s="107">
        <f>(18479593.97+167166800+203920939.15)/1000</f>
        <v>389567.33312000002</v>
      </c>
      <c r="D74" s="108"/>
      <c r="E74" s="43">
        <f>E62</f>
        <v>190589.26182000001</v>
      </c>
      <c r="F74" s="78"/>
      <c r="G74" s="43">
        <f>L62</f>
        <v>14452.803189999999</v>
      </c>
      <c r="H74" s="78"/>
      <c r="I74" s="43">
        <f t="shared" ref="I74:I80" si="47">SUM(C74:H74)</f>
        <v>594609.39812999999</v>
      </c>
      <c r="J74" s="78"/>
      <c r="K74" s="78"/>
      <c r="L74" s="109"/>
      <c r="M74" s="110"/>
      <c r="N74" s="109"/>
      <c r="O74" s="109"/>
      <c r="P74" s="109"/>
      <c r="Q74" s="109"/>
      <c r="R74" s="109"/>
    </row>
    <row r="75" ht="15">
      <c r="B75" s="106">
        <v>2021</v>
      </c>
      <c r="C75" s="107">
        <f>503.2+145683.2</f>
        <v>146186.40000000002</v>
      </c>
      <c r="D75" s="108"/>
      <c r="E75" s="43">
        <f>F62</f>
        <v>146386.67000000001</v>
      </c>
      <c r="F75" s="78"/>
      <c r="G75" s="43">
        <f>M62</f>
        <v>6866.7549999999992</v>
      </c>
      <c r="H75" s="78"/>
      <c r="I75" s="43">
        <f t="shared" si="47"/>
        <v>299439.82500000007</v>
      </c>
      <c r="J75" s="78"/>
      <c r="K75" s="78"/>
      <c r="L75" s="109"/>
      <c r="M75" s="110"/>
      <c r="N75" s="109"/>
      <c r="O75" s="109"/>
      <c r="P75" s="109"/>
      <c r="Q75" s="109"/>
      <c r="R75" s="109"/>
    </row>
    <row r="76" ht="15">
      <c r="B76" s="106">
        <v>2022</v>
      </c>
      <c r="C76" s="107">
        <f>388456.2+99684.9+67055.9</f>
        <v>555197</v>
      </c>
      <c r="D76" s="111"/>
      <c r="E76" s="43">
        <f>G62</f>
        <v>84915.205000000002</v>
      </c>
      <c r="F76" s="78"/>
      <c r="G76" s="43">
        <f>N62</f>
        <v>13384.599999999999</v>
      </c>
      <c r="H76" s="78"/>
      <c r="I76" s="43">
        <f t="shared" si="47"/>
        <v>653496.80499999993</v>
      </c>
      <c r="J76" s="78"/>
      <c r="K76" s="78"/>
      <c r="L76" s="109"/>
      <c r="M76" s="110"/>
      <c r="N76" s="109"/>
      <c r="O76" s="109"/>
      <c r="P76" s="109"/>
      <c r="Q76" s="109"/>
      <c r="R76" s="109"/>
    </row>
    <row r="77" ht="15">
      <c r="B77" s="106">
        <v>2023</v>
      </c>
      <c r="C77" s="112">
        <v>0</v>
      </c>
      <c r="D77" s="78"/>
      <c r="E77" s="43">
        <f>H62</f>
        <v>34879.904999999999</v>
      </c>
      <c r="F77" s="78"/>
      <c r="G77" s="43">
        <f>O62</f>
        <v>3939.5309999999999</v>
      </c>
      <c r="H77" s="78"/>
      <c r="I77" s="43">
        <f t="shared" si="47"/>
        <v>38819.436000000002</v>
      </c>
      <c r="J77" s="78"/>
      <c r="K77" s="78"/>
      <c r="L77" s="109"/>
      <c r="M77" s="110"/>
      <c r="N77" s="109"/>
      <c r="O77" s="109"/>
      <c r="P77" s="109"/>
      <c r="Q77" s="109"/>
      <c r="R77" s="109"/>
    </row>
    <row r="78" ht="15">
      <c r="B78" s="106">
        <v>2024</v>
      </c>
      <c r="C78" s="112">
        <v>0</v>
      </c>
      <c r="D78" s="78"/>
      <c r="E78" s="112">
        <f>I62</f>
        <v>0</v>
      </c>
      <c r="F78" s="78"/>
      <c r="G78" s="43">
        <f>P62</f>
        <v>63.986000000000004</v>
      </c>
      <c r="H78" s="78"/>
      <c r="I78" s="43">
        <f t="shared" si="47"/>
        <v>63.986000000000004</v>
      </c>
      <c r="J78" s="78"/>
      <c r="K78" s="78"/>
      <c r="L78" s="109"/>
      <c r="M78" s="110"/>
      <c r="N78" s="109"/>
      <c r="O78" s="109"/>
      <c r="P78" s="109"/>
      <c r="Q78" s="109"/>
      <c r="R78" s="109"/>
    </row>
    <row r="79" ht="15">
      <c r="B79" s="106">
        <v>2025</v>
      </c>
      <c r="C79" s="112">
        <v>0</v>
      </c>
      <c r="D79" s="78"/>
      <c r="E79" s="112">
        <f>J62</f>
        <v>0</v>
      </c>
      <c r="F79" s="78"/>
      <c r="G79" s="43">
        <f>Q62</f>
        <v>0</v>
      </c>
      <c r="H79" s="78"/>
      <c r="I79" s="43">
        <f t="shared" si="47"/>
        <v>0</v>
      </c>
      <c r="J79" s="78"/>
      <c r="K79" s="78"/>
      <c r="L79" s="109"/>
      <c r="M79" s="110"/>
      <c r="N79" s="109"/>
      <c r="O79" s="109"/>
      <c r="P79" s="109"/>
      <c r="Q79" s="109"/>
      <c r="R79" s="109"/>
    </row>
    <row r="80" ht="15.75">
      <c r="B80" s="100" t="s">
        <v>117</v>
      </c>
      <c r="C80" s="113">
        <f>SUM(C74:D79)</f>
        <v>1090950.73312</v>
      </c>
      <c r="D80" s="114"/>
      <c r="E80" s="113">
        <f>SUM(E74:F79)</f>
        <v>456771.04182000004</v>
      </c>
      <c r="F80" s="114"/>
      <c r="G80" s="113">
        <f>SUM(G74:H79)</f>
        <v>38707.675189999994</v>
      </c>
      <c r="H80" s="114"/>
      <c r="I80" s="36">
        <f t="shared" si="47"/>
        <v>1586429.45013</v>
      </c>
      <c r="J80" s="36"/>
      <c r="K80" s="36"/>
      <c r="L80" s="115"/>
      <c r="M80" s="116"/>
      <c r="N80" s="115"/>
      <c r="O80" s="115"/>
      <c r="P80" s="115"/>
      <c r="Q80" s="115"/>
      <c r="R80" s="115"/>
    </row>
    <row r="81" s="1" customFormat="1">
      <c r="B81" s="2"/>
      <c r="E81" s="117"/>
      <c r="F81" s="4"/>
      <c r="K81" s="1"/>
      <c r="M81" s="4"/>
    </row>
    <row r="82" s="1" customFormat="1">
      <c r="B82" s="2"/>
      <c r="F82" s="4"/>
      <c r="M82" s="4"/>
    </row>
    <row r="83" s="1" customFormat="1">
      <c r="B83" s="2"/>
      <c r="F83" s="4"/>
      <c r="M83" s="4"/>
    </row>
    <row r="84" s="1" customFormat="1">
      <c r="B84" s="2"/>
      <c r="F84" s="4"/>
      <c r="M84" s="4"/>
    </row>
    <row r="85" s="1" customFormat="1">
      <c r="B85" s="2"/>
      <c r="F85" s="4"/>
      <c r="M85" s="4"/>
    </row>
    <row r="86" s="1" customFormat="1">
      <c r="B86" s="2"/>
      <c r="F86" s="4"/>
      <c r="M86" s="4"/>
    </row>
    <row r="87" s="1" customFormat="1">
      <c r="B87" s="2"/>
      <c r="F87" s="4"/>
      <c r="M87" s="4"/>
    </row>
    <row r="88" s="1" customFormat="1">
      <c r="B88" s="2"/>
      <c r="F88" s="4"/>
      <c r="M88" s="4"/>
    </row>
    <row r="89" s="1" customFormat="1">
      <c r="B89" s="2"/>
      <c r="F89" s="4"/>
      <c r="M89" s="4"/>
    </row>
    <row r="90" s="1" customFormat="1">
      <c r="B90" s="2"/>
      <c r="E90" s="1"/>
      <c r="F90" s="4"/>
      <c r="G90" s="1"/>
      <c r="H90" s="1"/>
      <c r="I90" s="1"/>
      <c r="J90" s="1"/>
      <c r="K90" s="1"/>
      <c r="M90" s="4"/>
    </row>
    <row r="91" s="1" customFormat="1">
      <c r="B91" s="2"/>
      <c r="E91" s="1"/>
      <c r="F91" s="4"/>
      <c r="G91" s="1"/>
      <c r="H91" s="1"/>
      <c r="I91" s="1"/>
      <c r="J91" s="1"/>
      <c r="K91" s="1"/>
      <c r="M91" s="4"/>
    </row>
    <row r="92" s="1" customFormat="1">
      <c r="B92" s="2"/>
      <c r="E92" s="1"/>
      <c r="F92" s="4"/>
      <c r="G92" s="1"/>
      <c r="H92" s="1"/>
      <c r="I92" s="1"/>
      <c r="J92" s="1"/>
      <c r="K92" s="1"/>
      <c r="L92" s="1"/>
      <c r="M92" s="4"/>
      <c r="N92" s="1"/>
      <c r="O92" s="1"/>
      <c r="P92" s="1"/>
      <c r="Q92" s="1"/>
      <c r="R92" s="1"/>
      <c r="S92" s="1"/>
    </row>
    <row r="93" s="1" customFormat="1">
      <c r="B93" s="2"/>
      <c r="F93" s="4"/>
      <c r="G93" s="1"/>
      <c r="H93" s="1"/>
      <c r="I93" s="1"/>
      <c r="J93" s="1"/>
      <c r="K93" s="1"/>
      <c r="L93" s="1"/>
      <c r="M93" s="4"/>
      <c r="N93" s="1"/>
      <c r="O93" s="1"/>
      <c r="P93" s="1"/>
      <c r="Q93" s="1"/>
      <c r="R93" s="1"/>
      <c r="S93" s="1"/>
    </row>
    <row r="94" s="1" customFormat="1">
      <c r="B94" s="2"/>
      <c r="F94" s="4"/>
      <c r="G94" s="1"/>
      <c r="H94" s="1"/>
      <c r="I94" s="1"/>
      <c r="J94" s="1"/>
      <c r="K94" s="1"/>
      <c r="L94" s="1"/>
      <c r="M94" s="4"/>
      <c r="N94" s="1"/>
      <c r="O94" s="1"/>
      <c r="P94" s="1"/>
      <c r="Q94" s="1"/>
      <c r="R94" s="1"/>
      <c r="S94" s="1"/>
    </row>
    <row r="95" s="1" customFormat="1">
      <c r="B95" s="2"/>
      <c r="F95" s="4"/>
      <c r="G95" s="1"/>
      <c r="H95" s="1"/>
      <c r="I95" s="1"/>
      <c r="J95" s="1"/>
      <c r="K95" s="1"/>
      <c r="L95" s="1"/>
      <c r="M95" s="4"/>
      <c r="N95" s="1"/>
      <c r="O95" s="1"/>
      <c r="P95" s="1"/>
      <c r="Q95" s="1"/>
      <c r="R95" s="1"/>
      <c r="S95" s="1"/>
    </row>
    <row r="96">
      <c r="F96" s="4"/>
      <c r="G96" s="3"/>
      <c r="H96" s="3"/>
      <c r="I96" s="3"/>
      <c r="J96" s="3"/>
      <c r="K96" s="3"/>
      <c r="L96" s="3"/>
      <c r="M96" s="4"/>
      <c r="N96" s="3"/>
      <c r="O96" s="3"/>
      <c r="P96" s="3"/>
      <c r="Q96" s="3"/>
      <c r="R96" s="3"/>
      <c r="S96" s="3"/>
    </row>
    <row r="97">
      <c r="F97" s="4"/>
      <c r="G97" s="3"/>
      <c r="H97" s="3"/>
      <c r="I97" s="3"/>
      <c r="J97" s="3"/>
      <c r="K97" s="3"/>
      <c r="L97" s="3"/>
      <c r="M97" s="4"/>
      <c r="N97" s="3"/>
      <c r="O97" s="3"/>
      <c r="P97" s="3"/>
      <c r="Q97" s="3"/>
      <c r="R97" s="3"/>
      <c r="S97" s="3"/>
    </row>
    <row r="98">
      <c r="F98" s="4"/>
      <c r="G98" s="3"/>
      <c r="H98" s="3"/>
      <c r="I98" s="3"/>
      <c r="J98" s="3"/>
      <c r="K98" s="3"/>
      <c r="L98" s="3"/>
      <c r="M98" s="4"/>
      <c r="N98" s="3"/>
      <c r="O98" s="3"/>
      <c r="P98" s="3"/>
      <c r="Q98" s="3"/>
      <c r="R98" s="3"/>
      <c r="S98" s="3"/>
    </row>
    <row r="99">
      <c r="F99" s="4"/>
      <c r="G99" s="3"/>
      <c r="H99" s="3"/>
      <c r="I99" s="3"/>
      <c r="J99" s="3"/>
      <c r="K99" s="3"/>
      <c r="L99" s="3"/>
      <c r="M99" s="4"/>
      <c r="N99" s="3"/>
      <c r="O99" s="3"/>
      <c r="P99" s="3"/>
      <c r="Q99" s="3"/>
      <c r="R99" s="3"/>
      <c r="S99" s="3"/>
    </row>
    <row r="100">
      <c r="F100" s="4"/>
      <c r="G100" s="3"/>
      <c r="H100" s="3"/>
      <c r="I100" s="3"/>
      <c r="J100" s="3"/>
      <c r="K100" s="3"/>
      <c r="L100" s="3"/>
      <c r="M100" s="4"/>
      <c r="N100" s="3"/>
      <c r="O100" s="3"/>
      <c r="P100" s="3"/>
      <c r="Q100" s="3"/>
      <c r="R100" s="3"/>
      <c r="S100" s="3"/>
    </row>
    <row r="101">
      <c r="F101" s="4"/>
      <c r="G101" s="3"/>
      <c r="H101" s="3"/>
      <c r="I101" s="3"/>
      <c r="J101" s="3"/>
      <c r="K101" s="3"/>
      <c r="L101" s="3"/>
      <c r="M101" s="4"/>
      <c r="N101" s="3"/>
      <c r="O101" s="3"/>
      <c r="P101" s="3"/>
      <c r="Q101" s="3"/>
      <c r="R101" s="3"/>
      <c r="S101" s="3"/>
    </row>
    <row r="102">
      <c r="F102" s="4"/>
      <c r="G102" s="3"/>
      <c r="H102" s="3"/>
      <c r="I102" s="3"/>
      <c r="J102" s="3"/>
      <c r="K102" s="3"/>
      <c r="L102" s="3"/>
      <c r="M102" s="4"/>
      <c r="N102" s="3"/>
      <c r="O102" s="3"/>
      <c r="P102" s="3"/>
      <c r="Q102" s="3"/>
      <c r="R102" s="3"/>
      <c r="S102" s="3"/>
    </row>
    <row r="103">
      <c r="F103" s="4"/>
      <c r="G103" s="3"/>
      <c r="H103" s="3"/>
      <c r="I103" s="3"/>
      <c r="J103" s="3"/>
      <c r="K103" s="3"/>
      <c r="L103" s="3"/>
      <c r="M103" s="4"/>
      <c r="N103" s="3"/>
      <c r="O103" s="3"/>
      <c r="P103" s="3"/>
      <c r="Q103" s="3"/>
      <c r="R103" s="3"/>
      <c r="S103" s="3"/>
    </row>
    <row r="104">
      <c r="F104" s="4"/>
      <c r="G104" s="3"/>
      <c r="H104" s="3"/>
      <c r="I104" s="3"/>
      <c r="J104" s="3"/>
      <c r="K104" s="3"/>
      <c r="L104" s="3"/>
      <c r="M104" s="4"/>
      <c r="N104" s="3"/>
      <c r="O104" s="3"/>
      <c r="P104" s="3"/>
      <c r="Q104" s="3"/>
      <c r="R104" s="3"/>
      <c r="S104" s="3"/>
    </row>
    <row r="105">
      <c r="F105" s="4"/>
      <c r="G105" s="3"/>
      <c r="H105" s="3"/>
      <c r="I105" s="3"/>
      <c r="J105" s="3"/>
      <c r="K105" s="3"/>
      <c r="L105" s="3"/>
      <c r="M105" s="4"/>
      <c r="N105" s="3"/>
      <c r="O105" s="3"/>
      <c r="P105" s="3"/>
      <c r="Q105" s="3"/>
      <c r="R105" s="3"/>
      <c r="S105" s="3"/>
    </row>
    <row r="106">
      <c r="F106" s="4"/>
      <c r="G106" s="3"/>
      <c r="H106" s="3"/>
      <c r="I106" s="3"/>
      <c r="J106" s="3"/>
      <c r="K106" s="3"/>
      <c r="L106" s="3"/>
      <c r="M106" s="4"/>
      <c r="N106" s="3"/>
      <c r="O106" s="3"/>
      <c r="P106" s="3"/>
      <c r="Q106" s="3"/>
      <c r="R106" s="3"/>
      <c r="S106" s="3"/>
    </row>
    <row r="107">
      <c r="F107" s="4"/>
      <c r="G107" s="3"/>
      <c r="H107" s="3"/>
      <c r="I107" s="3"/>
      <c r="J107" s="3"/>
      <c r="K107" s="3"/>
      <c r="L107" s="3"/>
      <c r="M107" s="4"/>
      <c r="N107" s="3"/>
      <c r="O107" s="3"/>
      <c r="P107" s="3"/>
      <c r="Q107" s="3"/>
      <c r="R107" s="3"/>
      <c r="S107" s="3"/>
    </row>
    <row r="108">
      <c r="F108" s="4"/>
      <c r="G108" s="3"/>
      <c r="H108" s="3"/>
      <c r="I108" s="3"/>
      <c r="J108" s="3"/>
      <c r="K108" s="3"/>
      <c r="L108" s="3"/>
      <c r="M108" s="4"/>
      <c r="N108" s="3"/>
      <c r="O108" s="3"/>
      <c r="P108" s="3"/>
      <c r="Q108" s="3"/>
      <c r="R108" s="3"/>
      <c r="S108" s="3"/>
    </row>
    <row r="109">
      <c r="F109" s="4"/>
      <c r="G109" s="3"/>
      <c r="H109" s="3"/>
      <c r="I109" s="3"/>
      <c r="J109" s="3"/>
      <c r="K109" s="3"/>
      <c r="L109" s="3"/>
      <c r="M109" s="4"/>
      <c r="N109" s="3"/>
      <c r="O109" s="3"/>
      <c r="P109" s="3"/>
      <c r="Q109" s="3"/>
      <c r="R109" s="3"/>
      <c r="S109" s="3"/>
    </row>
    <row r="110">
      <c r="F110" s="4"/>
      <c r="G110" s="3"/>
      <c r="H110" s="3"/>
      <c r="I110" s="3"/>
      <c r="J110" s="3"/>
      <c r="K110" s="3"/>
      <c r="L110" s="3"/>
      <c r="M110" s="4"/>
      <c r="N110" s="3"/>
      <c r="O110" s="3"/>
      <c r="P110" s="3"/>
      <c r="Q110" s="3"/>
      <c r="R110" s="3"/>
      <c r="S110" s="3"/>
    </row>
  </sheetData>
  <mergeCells count="60">
    <mergeCell ref="A4:Y4"/>
    <mergeCell ref="A7:A8"/>
    <mergeCell ref="B7:B8"/>
    <mergeCell ref="C7:C8"/>
    <mergeCell ref="D7:D8"/>
    <mergeCell ref="E7:K7"/>
    <mergeCell ref="L7:R7"/>
    <mergeCell ref="S7:Y7"/>
    <mergeCell ref="E8:K8"/>
    <mergeCell ref="L8:R8"/>
    <mergeCell ref="S8:Y8"/>
    <mergeCell ref="B11:Y11"/>
    <mergeCell ref="B13:Y13"/>
    <mergeCell ref="B16:Y16"/>
    <mergeCell ref="B21:Y21"/>
    <mergeCell ref="B29:Y29"/>
    <mergeCell ref="B31:Y31"/>
    <mergeCell ref="B45:Y45"/>
    <mergeCell ref="B48:Y48"/>
    <mergeCell ref="B55:Y55"/>
    <mergeCell ref="B59:Y59"/>
    <mergeCell ref="B64:Y64"/>
    <mergeCell ref="B65:R65"/>
    <mergeCell ref="B66:Y66"/>
    <mergeCell ref="B67:Y67"/>
    <mergeCell ref="B68:Y68"/>
    <mergeCell ref="B69:Y69"/>
    <mergeCell ref="G71:J71"/>
    <mergeCell ref="C73:D73"/>
    <mergeCell ref="E73:F73"/>
    <mergeCell ref="G73:H73"/>
    <mergeCell ref="I73:K73"/>
    <mergeCell ref="C74:D74"/>
    <mergeCell ref="E74:F74"/>
    <mergeCell ref="G74:H74"/>
    <mergeCell ref="I74:K74"/>
    <mergeCell ref="C75:D75"/>
    <mergeCell ref="E75:F75"/>
    <mergeCell ref="G75:H75"/>
    <mergeCell ref="I75:K75"/>
    <mergeCell ref="C76:D76"/>
    <mergeCell ref="E76:F76"/>
    <mergeCell ref="G76:H76"/>
    <mergeCell ref="I76:K76"/>
    <mergeCell ref="C77:D77"/>
    <mergeCell ref="E77:F77"/>
    <mergeCell ref="G77:H77"/>
    <mergeCell ref="I77:K77"/>
    <mergeCell ref="C78:D78"/>
    <mergeCell ref="E78:F78"/>
    <mergeCell ref="G78:H78"/>
    <mergeCell ref="I78:K78"/>
    <mergeCell ref="C79:D79"/>
    <mergeCell ref="E79:F79"/>
    <mergeCell ref="G79:H79"/>
    <mergeCell ref="I79:K79"/>
    <mergeCell ref="C80:D80"/>
    <mergeCell ref="E80:F80"/>
    <mergeCell ref="G80:H80"/>
    <mergeCell ref="I80:K80"/>
  </mergeCells>
  <printOptions headings="0" gridLines="0"/>
  <pageMargins left="0.23622047244094491" right="0.23622047244094491" top="0.74803149606299213" bottom="0.74803149606299213" header="0.31496062992125984" footer="0.31496062992125984"/>
  <pageSetup paperSize="9" scale="45" firstPageNumber="2147483647" fitToWidth="0" fitToHeight="2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J14" activeCellId="0" sqref="J14"/>
    </sheetView>
  </sheetViews>
  <sheetFormatPr defaultRowHeight="14.25"/>
  <sheetData/>
  <printOptions headings="0" gridLines="0"/>
  <pageMargins left="0.69999999999999996" right="0.69999999999999996" top="0.75" bottom="0.75" header="0.29999999999999999" footer="0.29999999999999999"/>
  <pageSetup paperSize="9" scale="100" firstPageNumber="2147483647" fitToWidth="1" fitToHeight="1" pageOrder="downThenOver" orientation="portrait" usePrinterDefaults="1" blackAndWhite="0" draft="0" cellComments="none" useFirstPageNumber="0" errors="displayed" horizontalDpi="180" verticalDpi="18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ONLYOFFICE/7.1.1.57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7</cp:revision>
  <dcterms:created xsi:type="dcterms:W3CDTF">2006-09-28T05:33:49Z</dcterms:created>
  <dcterms:modified xsi:type="dcterms:W3CDTF">2022-08-23T13:27:40Z</dcterms:modified>
</cp:coreProperties>
</file>